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 tabRatio="754" activeTab="3"/>
  </bookViews>
  <sheets>
    <sheet name="汇总对比表-整个项目" sheetId="13" r:id="rId1"/>
    <sheet name="工程建设其它费计算表" sheetId="14" r:id="rId2"/>
    <sheet name="汇总对比表-安装部分" sheetId="6" r:id="rId3"/>
    <sheet name="分部分项对比表-安装部分" sheetId="8" r:id="rId4"/>
    <sheet name="汇总对比表-市政部分" sheetId="9" r:id="rId5"/>
    <sheet name="分部分项对比表-市政部分" sheetId="10" r:id="rId6"/>
    <sheet name="汇总对比表-土建部分" sheetId="11" r:id="rId7"/>
    <sheet name="分部分项对比表-土建部分" sheetId="12" r:id="rId8"/>
  </sheets>
  <externalReferences>
    <externalReference r:id="rId9"/>
    <externalReference r:id="rId10"/>
  </externalReferences>
  <definedNames>
    <definedName name="_xlnm._FilterDatabase" localSheetId="5" hidden="1">'分部分项对比表-市政部分'!$A$5:$P$75</definedName>
    <definedName name="_xlnm._FilterDatabase" localSheetId="3" hidden="1">'分部分项对比表-安装部分'!#REF!</definedName>
    <definedName name="_xlnm._FilterDatabase" localSheetId="7" hidden="1">'分部分项对比表-土建部分'!#REF!</definedName>
    <definedName name="_xlnm.Print_Area" localSheetId="3">'分部分项对比表-安装部分'!$A$1:$O$78</definedName>
    <definedName name="_xlnm.Print_Area" localSheetId="5">'分部分项对比表-市政部分'!$A$1:$O$36</definedName>
    <definedName name="_xlnm.Print_Area" localSheetId="7">'分部分项对比表-土建部分'!$A$1:$O$26</definedName>
    <definedName name="_xlnm.Print_Area" localSheetId="2">'汇总对比表-安装部分'!$A$1:$J$13</definedName>
    <definedName name="_xlnm.Print_Area" localSheetId="4">'汇总对比表-市政部分'!$A$1:$J$13</definedName>
    <definedName name="_xlnm.Print_Area" localSheetId="6">'汇总对比表-土建部分'!$A$1:$J$13</definedName>
    <definedName name="_xlnm.Print_Titles" localSheetId="3">'分部分项对比表-安装部分'!$1:$4</definedName>
    <definedName name="_xlnm.Print_Titles" localSheetId="5">'分部分项对比表-市政部分'!$1:$4</definedName>
    <definedName name="_xlnm.Print_Titles" localSheetId="7">'分部分项对比表-土建部分'!$1:$4</definedName>
    <definedName name="_xlnm.Print_Area" localSheetId="1">工程建设其它费计算表!$A$1:$E$9</definedName>
    <definedName name="_xlnm.Print_Titles" localSheetId="1">工程建设其它费计算表!$1:$3</definedName>
    <definedName name="定额_清单">'[2]定额(清单)库'!$A:$C</definedName>
    <definedName name="_xlnm.Print_Area" localSheetId="0">'汇总对比表-整个项目'!$A$1:$E$11</definedName>
  </definedNames>
  <calcPr calcId="144525" fullPrecision="0"/>
</workbook>
</file>

<file path=xl/sharedStrings.xml><?xml version="1.0" encoding="utf-8"?>
<sst xmlns="http://schemas.openxmlformats.org/spreadsheetml/2006/main" count="715" uniqueCount="422">
  <si>
    <t>建设项目招标控制价汇总表</t>
  </si>
  <si>
    <t>工程名称：佛山市三水区白坭镇西岸电排站重建工程-高低压线路迁改</t>
  </si>
  <si>
    <t>序号</t>
  </si>
  <si>
    <t>单项工程名称</t>
  </si>
  <si>
    <t>送审</t>
  </si>
  <si>
    <t>审定（元）</t>
  </si>
  <si>
    <t>核增（减）</t>
  </si>
  <si>
    <t>1</t>
  </si>
  <si>
    <t>佛山市三水区白坭镇西岸电排站重建工程-高低压线路迁改</t>
  </si>
  <si>
    <t>1.1</t>
  </si>
  <si>
    <t>佛山市三水区白坭镇西岸电排站重建工程-高低压线路迁改-建筑工程</t>
  </si>
  <si>
    <t>1.2</t>
  </si>
  <si>
    <t>佛山市三水区白坭镇西岸电排站重建工程-高低压线路迁改-市政工程</t>
  </si>
  <si>
    <t>1.3</t>
  </si>
  <si>
    <t>佛山市三水区白坭镇西岸电排站重建工程-高低压线路迁改-安装工程</t>
  </si>
  <si>
    <t>1.4</t>
  </si>
  <si>
    <t>佛山市三水区白坭镇西岸电排站重建工程-高低压线路迁改(前期费用)</t>
  </si>
  <si>
    <t>合计</t>
  </si>
  <si>
    <t>注：本表适用于工程项目招标控制价或投标报价的汇总。</t>
  </si>
  <si>
    <t>工程前期费用计算表</t>
  </si>
  <si>
    <t>费 用 名 称</t>
  </si>
  <si>
    <t>计 算 式</t>
  </si>
  <si>
    <t>金 额（元）</t>
  </si>
  <si>
    <t>备 注</t>
  </si>
  <si>
    <t>一</t>
  </si>
  <si>
    <t>建安工程费</t>
  </si>
  <si>
    <t>二</t>
  </si>
  <si>
    <t>前期费用</t>
  </si>
  <si>
    <t>工程设计费</t>
  </si>
  <si>
    <r>
      <rPr>
        <sz val="12"/>
        <color rgb="FFFF0000"/>
        <rFont val="宋体"/>
        <charset val="134"/>
      </rPr>
      <t>审核预算建安费</t>
    </r>
    <r>
      <rPr>
        <sz val="12"/>
        <rFont val="宋体"/>
        <charset val="134"/>
      </rPr>
      <t>*(9/200)*1.2*0.85*1</t>
    </r>
  </si>
  <si>
    <t>根据：“国家计委、建设部关于发布
《工程勘察设计收费管理规定》的通知(二00二年一月七日 计价格[2002]10号)”计算。计算式：施工监理服务收费基价×专业调整系数(1.2)×工程复杂程度调整系数(一般（Ｉ级）0.85)×附加调整系数(1.0)。暂定价，最终以实际中标下浮率计算。</t>
  </si>
  <si>
    <t>3</t>
  </si>
  <si>
    <t>总价合计</t>
  </si>
  <si>
    <t>一+二</t>
  </si>
  <si>
    <t>单位工程预算汇总对比表</t>
  </si>
  <si>
    <t>工程名称：佛山市三水区白坭镇西岸电排站重建工程-高低压线路迁改-安装工程</t>
  </si>
  <si>
    <t>送审情况</t>
  </si>
  <si>
    <t>审定情况</t>
  </si>
  <si>
    <t>核增(减)(元)</t>
  </si>
  <si>
    <t>备注</t>
  </si>
  <si>
    <t>计费基数</t>
  </si>
  <si>
    <t>费率(%)</t>
  </si>
  <si>
    <t>金额(元)</t>
  </si>
  <si>
    <t>分部分项合计</t>
  </si>
  <si>
    <t>2</t>
  </si>
  <si>
    <t>措施合计</t>
  </si>
  <si>
    <t>2.1+2.2</t>
  </si>
  <si>
    <t>绿色施工安全防护措施费</t>
  </si>
  <si>
    <t>其他措施费</t>
  </si>
  <si>
    <t>其他项目</t>
  </si>
  <si>
    <t>预算包干费</t>
  </si>
  <si>
    <t>税前工程造价</t>
  </si>
  <si>
    <t>1+2+3</t>
  </si>
  <si>
    <t>增值税销项税额</t>
  </si>
  <si>
    <t>4</t>
  </si>
  <si>
    <t>含税工程总造价</t>
  </si>
  <si>
    <t>4+5</t>
  </si>
  <si>
    <t>预算价分部分项对比表</t>
  </si>
  <si>
    <t>项目编码</t>
  </si>
  <si>
    <t>项目名称</t>
  </si>
  <si>
    <t>项目特征描述</t>
  </si>
  <si>
    <t>计量单位</t>
  </si>
  <si>
    <t>工程量</t>
  </si>
  <si>
    <t>综合单价</t>
  </si>
  <si>
    <t>合价（元）</t>
  </si>
  <si>
    <t>审定</t>
  </si>
  <si>
    <t>送审预算价</t>
  </si>
  <si>
    <t>审定预算价</t>
  </si>
  <si>
    <t>整个项目</t>
  </si>
  <si>
    <t>030408001005</t>
  </si>
  <si>
    <t>电力电缆ZRYJV22-8.7/15kV-3×300mm2</t>
  </si>
  <si>
    <t>1.名称:高压电缆
2.型号、规格:ZRYJV22-8.7/15kV-3×300mm2</t>
  </si>
  <si>
    <t>m</t>
  </si>
  <si>
    <t>030408006001</t>
  </si>
  <si>
    <t>电缆户内终端3*300mm²</t>
  </si>
  <si>
    <t>1.名称:户内冷缩式电缆终端头
2.规格:3×300mm2</t>
  </si>
  <si>
    <t>个</t>
  </si>
  <si>
    <t>030408006002</t>
  </si>
  <si>
    <t>电缆户外终端3*300mm²</t>
  </si>
  <si>
    <t>1.名称:户外冷缩式电缆终端头
2.规格:3×300mm2</t>
  </si>
  <si>
    <t>030414015001</t>
  </si>
  <si>
    <t>10KV电缆交流耐压试验</t>
  </si>
  <si>
    <t>1.名称:电缆试验 10KV电缆交流耐压试验
2.电压等级(kV):10kV</t>
  </si>
  <si>
    <t>根</t>
  </si>
  <si>
    <t>030414015002</t>
  </si>
  <si>
    <t>电缆试验</t>
  </si>
  <si>
    <t>1.名称:电缆试验 故障点测试</t>
  </si>
  <si>
    <t>次</t>
  </si>
  <si>
    <t>030114015003</t>
  </si>
  <si>
    <t>1.名称:电缆试验 泄漏测试</t>
  </si>
  <si>
    <t>030408011006</t>
  </si>
  <si>
    <t>七间隔户外开关箱</t>
  </si>
  <si>
    <t>1.名称:七间隔户外开关箱
2.内含:断路器柜*5，互感器柜*1，
3.避雷器:10kV以下</t>
  </si>
  <si>
    <t>台</t>
  </si>
  <si>
    <t>030414011018</t>
  </si>
  <si>
    <t>分支箱接地装置调试</t>
  </si>
  <si>
    <t>1.接地装置调试 接地网</t>
  </si>
  <si>
    <t>系统</t>
  </si>
  <si>
    <t>030414011015</t>
  </si>
  <si>
    <t>分支箱接地装置</t>
  </si>
  <si>
    <t>1.名称:接地装置
2.类别:接地网
3.接地极:角钢&lt;50*5,L=2.5M，6根
4.接地母线:镀锌圆钢φ16，10.5M
5.水平地极:镀锌圆钢φ16，45M</t>
  </si>
  <si>
    <t>组</t>
  </si>
  <si>
    <t>080802013004</t>
  </si>
  <si>
    <t>分支箱标识牌</t>
  </si>
  <si>
    <t>1.名称:分支箱标识牌</t>
  </si>
  <si>
    <t>块</t>
  </si>
  <si>
    <t>030410001012</t>
  </si>
  <si>
    <t>电杆组立15米杆</t>
  </si>
  <si>
    <t>1.名称:新立高压电杆
2.材质:混凝土杆
3.规格:φ190，高15M
4.类型:单杆
5.地形:平地
6.土质:综合考虑
7.底盘、拉盘、卡盘规格:底盘0.6*0.6</t>
  </si>
  <si>
    <t>基</t>
  </si>
  <si>
    <t>030410001019</t>
  </si>
  <si>
    <t>D15高压拉线</t>
  </si>
  <si>
    <t>1.名称:高压拉线
2.材质:钢绞线
3.规格:GJ-50
4.土质:综合考虑
5.底盘、拉盘、卡盘规格:拉盘0.4*0.8</t>
  </si>
  <si>
    <t>010103001001</t>
  </si>
  <si>
    <t>电杆回填</t>
  </si>
  <si>
    <t>1.密实度要求:综合考虑
2.填方材料品种:综合考虑</t>
  </si>
  <si>
    <t>m3</t>
  </si>
  <si>
    <t>030410001020</t>
  </si>
  <si>
    <t>电杆组立10米杆</t>
  </si>
  <si>
    <t>1.名称:新立电杆
2.材质:混凝土杆
3.规格:φ190，高10M
4.类型:单杆
5.地形:平地
6.土质:综合考虑</t>
  </si>
  <si>
    <t>030410001021</t>
  </si>
  <si>
    <t>电杆组立8米杆</t>
  </si>
  <si>
    <t>1.名称:新立高压电杆
2.材质:混凝土杆
3.规格:高8M
4.类型:单杆
5.地形:平地
6.土质:综合考虑</t>
  </si>
  <si>
    <t>080802013001</t>
  </si>
  <si>
    <t>电杆反光膜</t>
  </si>
  <si>
    <t>1.名称:电杆反光膜</t>
  </si>
  <si>
    <t>粤030410005008</t>
  </si>
  <si>
    <t>电杆电缆引下线装置</t>
  </si>
  <si>
    <t>1.名称:电杆电缆引下线装置
2.角钢横担:∠63*6 L=2930
3.瓷横担:SC-210，6条
4.户外隔离开关:HGW9-10KV-1000A
5.避雷器:YH5WS-17_50 SPET
6.电缆保护管:φ160，L2500</t>
  </si>
  <si>
    <t>040801018002</t>
  </si>
  <si>
    <t>电杆电缆引下避雷器调试</t>
  </si>
  <si>
    <t>1.避雷器调试</t>
  </si>
  <si>
    <t>粤030410005010</t>
  </si>
  <si>
    <t>电杆电缆引上线装置</t>
  </si>
  <si>
    <t>040801018003</t>
  </si>
  <si>
    <t>电杆电缆引上避雷器调试</t>
  </si>
  <si>
    <t>080807013001</t>
  </si>
  <si>
    <t>开关柜进线孔防火封堵</t>
  </si>
  <si>
    <t>1.名称:开关柜进线孔防火封堵
2.防火板:12mm厚
3.防火涂料:0.4kg
4.有机者料:30kg</t>
  </si>
  <si>
    <t>处</t>
  </si>
  <si>
    <t>080807013002</t>
  </si>
  <si>
    <t>电缆穿管防火封堵</t>
  </si>
  <si>
    <t>1.名称:电缆穿管防火封堵</t>
  </si>
  <si>
    <t>080905005001</t>
  </si>
  <si>
    <t>目标识别设备</t>
  </si>
  <si>
    <t>1.名称:电子信息标识器</t>
  </si>
  <si>
    <t>080601011001</t>
  </si>
  <si>
    <t>标桩</t>
  </si>
  <si>
    <t>1.名称:标志桩
2.材料:C25预拌混凝土</t>
  </si>
  <si>
    <t>031101041001</t>
  </si>
  <si>
    <t>补供电</t>
  </si>
  <si>
    <t>1.低压移动发电转供系统接入及退出（200kW-300kW)
2.低压发电车：300kW,每次运作1个台班（8小时）
3.台班单价：3017元，折旧1234元/天
4.发电费用458元/小时</t>
  </si>
  <si>
    <t>030414015003</t>
  </si>
  <si>
    <t>带电作业</t>
  </si>
  <si>
    <t>1.配电线路单回路带电搭接隔离开关引（流）线</t>
  </si>
  <si>
    <t>030414015004</t>
  </si>
  <si>
    <t>1.配电线路单回路带电断开分支线路引（流）线</t>
  </si>
  <si>
    <t>030414015005</t>
  </si>
  <si>
    <t>1.配电线路单回路带电紧线（放线）</t>
  </si>
  <si>
    <t>030410003014</t>
  </si>
  <si>
    <t>导线拆除LGJ-70</t>
  </si>
  <si>
    <t>1.名称:导线拆除
2.型号:LGJ型
3.规格:70mm2</t>
  </si>
  <si>
    <t>km</t>
  </si>
  <si>
    <t>030410003015</t>
  </si>
  <si>
    <t>导线拆除LGJ-50</t>
  </si>
  <si>
    <t>1.名称:导线拆除
2.型号:LGJ型
3.规格:50mm2</t>
  </si>
  <si>
    <t>041001010006</t>
  </si>
  <si>
    <t>拆除电杆</t>
  </si>
  <si>
    <t>1.结构形式:拆除电杆</t>
  </si>
  <si>
    <t>粤030410005006</t>
  </si>
  <si>
    <t>单回路铁塔（架空-电缆）</t>
  </si>
  <si>
    <t>1.名称:单回路铁塔（架空-电缆）装置图
2.横担:L63*6*1200
3.瓷横担:S-210
4.避雷器:Y5WS-17/50FT
5.隔离开关:1组
6.质量:225.95kg</t>
  </si>
  <si>
    <t>030410002018</t>
  </si>
  <si>
    <t>横担组装</t>
  </si>
  <si>
    <t>1.材质:角钢
2.规格:∠63*6，∠50*5，单横担
3.电压等级(kV):10</t>
  </si>
  <si>
    <t>030410002019</t>
  </si>
  <si>
    <t>1.材质:槽钢
2.规格:[100*48，[80*43，[63*40,双横担
3.电压等级(kV):10</t>
  </si>
  <si>
    <t>030410002020</t>
  </si>
  <si>
    <t>1.材质:瓷横担
2.规格:SC-210
3.电压等级(kV):10</t>
  </si>
  <si>
    <t>030408003001</t>
  </si>
  <si>
    <t>电缆保护管</t>
  </si>
  <si>
    <t>1.材质:PVC管
2.规格:φ200mm</t>
  </si>
  <si>
    <t>030410004001</t>
  </si>
  <si>
    <t>杆上设备</t>
  </si>
  <si>
    <t>1.名称:杆上避雷器安装
2.型号:Y5W-17/50,IV级防污</t>
  </si>
  <si>
    <t>030402008001</t>
  </si>
  <si>
    <t>互感器</t>
  </si>
  <si>
    <t>1.名称:杆上电压互感器安装</t>
  </si>
  <si>
    <t>030410004002</t>
  </si>
  <si>
    <t>1.名称:杆上隔离开关安装</t>
  </si>
  <si>
    <t>030410004003</t>
  </si>
  <si>
    <t>1.名称:柱上智能开关安装
2.型号:10kV真空断路器(带控制器)</t>
  </si>
  <si>
    <t>030413001001</t>
  </si>
  <si>
    <t>铁构件</t>
  </si>
  <si>
    <t>1.名称:刀闸底板安装
2.材质、规格:金属板8*80*700</t>
  </si>
  <si>
    <t>kg</t>
  </si>
  <si>
    <t>030408006004</t>
  </si>
  <si>
    <t>电力电缆头</t>
  </si>
  <si>
    <t>1.名称:绝缘子安装
2.型号:10kV户外绝缘子</t>
  </si>
  <si>
    <t>030408006003</t>
  </si>
  <si>
    <t>1.名称:户内电缆终端头
2.规格:3×240mm2</t>
  </si>
  <si>
    <t>030414011014</t>
  </si>
  <si>
    <t>杆塔设备接地装置</t>
  </si>
  <si>
    <t>1.名称:接地装置
2.类别:接地网</t>
  </si>
  <si>
    <t>040801018001</t>
  </si>
  <si>
    <t>铁塔避雷器调试</t>
  </si>
  <si>
    <t>040807002001</t>
  </si>
  <si>
    <t>供电系统调试</t>
  </si>
  <si>
    <t>1.送配电装置系统调试 (综合) 10kV以下交流供电</t>
  </si>
  <si>
    <t>030408001006</t>
  </si>
  <si>
    <t>低压工程-低压电力电缆 ZRYJV22-0.6/1kV-4X95(埋管内敷设)（利旧）</t>
  </si>
  <si>
    <t>1.名称:电力电缆
2.规格:240mm2以下</t>
  </si>
  <si>
    <t>030408001007</t>
  </si>
  <si>
    <t>低压工程-低压电力电缆 ZRYJV22-0.6/1kV-4X240(埋管内敷设)（利旧）</t>
  </si>
  <si>
    <t>030410003016</t>
  </si>
  <si>
    <t>低压工程-500V铝芯低压电线(架空) BLVV-4*50</t>
  </si>
  <si>
    <t>1.名称:500V铝芯低压电线(架空)
2.型号:BLVV型
3.规格:95mm2以下</t>
  </si>
  <si>
    <t>030410003017</t>
  </si>
  <si>
    <t>低压工程-500V铝芯低压电线(架空) BLVV-4*120</t>
  </si>
  <si>
    <t>1.名称:500V铝芯低压电线(架空) 
2.型号:BLVV型
3.规格:150mm2以下</t>
  </si>
  <si>
    <t>030410003018</t>
  </si>
  <si>
    <t>（利旧）低压工程-500V铜芯低压电线(架空) BVV-2*35</t>
  </si>
  <si>
    <t>1.名称:500V铝芯低压电线(架空)
2.型号:BVV型
3.规格:35mm2以下</t>
  </si>
  <si>
    <t>030410002011</t>
  </si>
  <si>
    <t>八线耐张杆安装</t>
  </si>
  <si>
    <t>1.名称:八线耐张杆安装</t>
  </si>
  <si>
    <t>030410002016</t>
  </si>
  <si>
    <t>四线转角兼终端沿墙垂直布线街码安装</t>
  </si>
  <si>
    <t>1.名称:四线转角兼终端沿墙垂直布线街码安装</t>
  </si>
  <si>
    <t>030414011017</t>
  </si>
  <si>
    <t>垂直接地(配套引上0.4kV电缆)</t>
  </si>
  <si>
    <t>1.名称:垂直接地杆（2根）
2.引上线、水平连接:镀锌圆钢φ16
3.镀铜接地棒:φ14.2mm,L=1.22
4.塑料保护管:PVC塑料管φ32*2700</t>
  </si>
  <si>
    <t>030414011019</t>
  </si>
  <si>
    <t>垂直接地装置调试</t>
  </si>
  <si>
    <t>1. 独立接地装置调试</t>
  </si>
  <si>
    <t>030410002017</t>
  </si>
  <si>
    <t>电缆沿墙引上</t>
  </si>
  <si>
    <t>1.名称:电缆沿墙引上
2.电压等级(kV):0.4
3.保护管:镀锌开边管φ100 b=5mm
4.引下线:镀锌圆钢φ16
5.接地保护管:PVC管φ32</t>
  </si>
  <si>
    <t>垂直接地网(配套引上0.4kV电缆)</t>
  </si>
  <si>
    <t>1.名称:垂直接地网(配套引上0.4kV电缆)</t>
  </si>
  <si>
    <t>030404017001</t>
  </si>
  <si>
    <t>电表箱（利旧）</t>
  </si>
  <si>
    <t>1.名称:安装电表箱
2.型号:半周长0.5m
3.安装方式:悬挂式</t>
  </si>
  <si>
    <t>030404017002</t>
  </si>
  <si>
    <t>配电箱拆除</t>
  </si>
  <si>
    <t>1.名称:拆装电表箱
2.型号:半周长0.5m
3.安装方式:悬挂式</t>
  </si>
  <si>
    <t>030414011007</t>
  </si>
  <si>
    <t>防倒供装置</t>
  </si>
  <si>
    <t>1.名称:防倒供装置</t>
  </si>
  <si>
    <t>080802013003</t>
  </si>
  <si>
    <t>041001010005</t>
  </si>
  <si>
    <t>1.结构形式:拆除电杆
2.运距:综合考虑</t>
  </si>
  <si>
    <t>030410003012</t>
  </si>
  <si>
    <t>导线拆除BVV-35</t>
  </si>
  <si>
    <t>1.名称:架空导线拆除
2.型号:BVV型
3.规格:35mm2以下
4.运距:综合考虑</t>
  </si>
  <si>
    <t>030410003019</t>
  </si>
  <si>
    <t>导线拆除BLVV-50</t>
  </si>
  <si>
    <t>1.名称:架空导线拆除
2.型号:BLVV型
3.规格:95mm2以下
4.运距:综合考虑</t>
  </si>
  <si>
    <t>030410003020</t>
  </si>
  <si>
    <t>导线拆除BLVV-120</t>
  </si>
  <si>
    <t>1.名称:架空导线拆除
2.型号:BLVV型
3.规格:150mm2以下
4.运距:综合考虑</t>
  </si>
  <si>
    <t>030408001009</t>
  </si>
  <si>
    <t>拆除低压电力电缆 ZRYJV22-0.6/1kV-4X95</t>
  </si>
  <si>
    <t>1.名称:电力电缆
2.规格:95mm2以下
3.利旧</t>
  </si>
  <si>
    <t>030408001008</t>
  </si>
  <si>
    <t>拆除低压电力电缆 ZRYJV22-0.6/1kV-4X240</t>
  </si>
  <si>
    <t>1.名称:电力电缆
2.规格:240mm2以下
3.利旧</t>
  </si>
  <si>
    <t>030410002008</t>
  </si>
  <si>
    <t>C型线夹</t>
  </si>
  <si>
    <t>1.名称:C型线夹
2.底压C型线夹:50-50
3.底压C型线夹:120-240
4.底压C型线夹:120-120</t>
  </si>
  <si>
    <t>措施项目</t>
  </si>
  <si>
    <t>031302007001</t>
  </si>
  <si>
    <t>高层施工增加</t>
  </si>
  <si>
    <t>项</t>
  </si>
  <si>
    <t>031301017001</t>
  </si>
  <si>
    <t>脚手架搭拆费</t>
  </si>
  <si>
    <t>工程名称：佛山市三水区白坭镇西岸电排站重建工程-高低压线路迁改-市政工程</t>
  </si>
  <si>
    <t>430392.89</t>
  </si>
  <si>
    <t>6963.85</t>
  </si>
  <si>
    <t>8259.16</t>
  </si>
  <si>
    <t xml:space="preserve">
</t>
  </si>
  <si>
    <t>040504002001</t>
  </si>
  <si>
    <t>2层2列排管行车直线井</t>
  </si>
  <si>
    <t>1.井名称:4线（2层2列）排管（行车）直线井
2.井深、尺寸:井深1510，水平面尺寸2980*1390
3.垫层混凝土强度等级:100mm厚C15普通商品混凝土 碎石粒径20石
4.底板及井身混凝土强度等级:240mm厚C25普通商品混凝土 碎石粒径20石
5.井圈混凝土强度等级:240*400mm（井圈截面）C25普通商品混凝土 碎石粒径20石
6.预制电缆沟盖板材质、规格:1150*300*150mm厚*9块、C30普通商品混凝土 碎石粒径20石
7.底板及井身钢筋::现浇构件三级螺纹钢 φ25内 HRB335、现浇构件圆钢 φ10内 HPB300
8.预制电缆沟盖板钢筋:预制构件三级螺纹钢 φ25内 HRB335、预制构件圆钢 φ10内 HPB300
9.预埋件:预埋镀锌角铁L50*5mm、锚筋Φ6@500，L=150mm
10.井内设置Φ200PVC管集水口，内填粗砂
11.电缆标志牌:盖板上设2mm厚不锈钢标志牌</t>
  </si>
  <si>
    <t>座</t>
  </si>
  <si>
    <t>040504002002</t>
  </si>
  <si>
    <t>2层2列排管行车转角井</t>
  </si>
  <si>
    <t>1.井名称:4线（2层2列）排管（行车）转角井
2.井深、尺寸:井深1510，水平面尺寸2370mm*1390mm+740mm*1390mm
3.垫层混凝土强度等级:100mm厚C15普通商品混凝土 碎石粒径20石
4.底板及井身混凝土强度等级:240mm厚C25普通商品混凝土 碎石粒径20石
5.井圈混凝土强度等级:240*400mm（井圈截面）C25普通商品混凝土 碎石粒径20石
6.预制电缆沟盖板材质、规格:1150*300*150mm厚*7块、C30普通商品混凝土 碎石粒径20石
7.底板及井身钢筋::现浇构件三级螺纹钢 φ25内 HRB335、现浇构件圆钢 φ10内 HPB300
8.预制电缆沟盖板钢筋:预制构件三级螺纹钢 φ25内 HRB335、预制构件圆钢 φ10内 HPB300
9.预埋件:预埋镀锌角铁L50*5mm、锚筋Φ6@500，L=150mm
10.井内设置Φ200PVC管集水口，内填粗砂
11.电缆标志牌:盖板上设2mm厚不锈钢标志牌</t>
  </si>
  <si>
    <t>040504002003</t>
  </si>
  <si>
    <t>2层3列排管行车转角井</t>
  </si>
  <si>
    <t>1.井名称:6线（2层3列）排管（行车）转角井
2.井深、尺寸:井深1510，水平面尺寸2675mm*1640mm+700mm*1560mm
3.垫层混凝土强度等级:100mm厚C15普通商品混凝土 碎石粒径20石
4.底板及井身混凝土强度等级:240mm厚C25普通商品混凝土 碎石粒径20石
5.井圈混凝土强度等级:240*400mm（井圈截面）C25普通商品混凝土 碎石粒径20石
6.预制电缆沟盖板材质、规格:1400*300*150mm厚*8块、C30普通商品混凝土 碎石粒径20石
7.底板及井身钢筋::现浇构件三级螺纹钢 φ25内 HRB335、现浇构件圆钢 φ10内 HPB300
8.预制电缆沟盖板钢筋:预制构件三级螺纹钢 φ25内 HRB335、预制构件圆钢 φ10内 HPB300
9.预埋件:预埋镀锌角铁L50*5mm、锚筋Φ6@500，L=150mm
10.井内设置Φ200PVC管集水口，内填粗砂
11.电缆标志牌:盖板上设2mm厚不锈钢标志牌</t>
  </si>
  <si>
    <t>040101003001</t>
  </si>
  <si>
    <t>挖、运基坑土方</t>
  </si>
  <si>
    <t>1.土壤类别:综合考虑
2.挖土深度:综合考虑
3.部位:分支箱基础</t>
  </si>
  <si>
    <t>040103001001</t>
  </si>
  <si>
    <t>回填方</t>
  </si>
  <si>
    <t>1.密实度要求:综合考虑
2.填方材料品种:石粉
3.部位:所有电缆井周边回填</t>
  </si>
  <si>
    <t>040803003001</t>
  </si>
  <si>
    <t>2线行车排管610*1305</t>
  </si>
  <si>
    <t>1.名称:2线行车排管
2.排管排列形式:1层2列
3.材质:PE管
4.规格:Φ160*10mm
5.垫层:100mm厚C15普通商品混凝土 碎石粒径40石
6.管枕:250*250*50mm，每间隔2米设置
7.电缆管接头满包混凝土加固:305*610*400mm、C20普通商品混凝土、每间隔6米设置</t>
  </si>
  <si>
    <t>040803003002</t>
  </si>
  <si>
    <t>4线行车排管610*1555</t>
  </si>
  <si>
    <t>1.名称:4线行车排管
2.排管排列形式:2层2列
3.材质:PE管
4.规格:Φ160*10mm
5.垫层:100mm厚C15普通商品混凝土 碎石粒径40石
6.管枕:250*250*50mm，每间隔2米设置
7.电缆管接头满包混凝土加固:305*610*400mm、C20普通商品混凝土、每间隔6米设置</t>
  </si>
  <si>
    <t>040803003004</t>
  </si>
  <si>
    <t>1.名称:4线行车排管
2.排管排列形式:2层2列
3.材质:涂塑钢管
4.规格:Φ160*10mm
5.垫层:100mm厚C15普通商品混凝土 碎石粒径40石
6.管枕:250*250*50mm，每间隔2米设置
7.电缆管接头满包混凝土加固:305*610*400mm、C20普通商品混凝土、每间隔6米设置</t>
  </si>
  <si>
    <t>040803003003</t>
  </si>
  <si>
    <t>6线行车排管610*1305</t>
  </si>
  <si>
    <t>1.名称:6线行车排管
2.排管排列形式:2层3列
3.材质:PE管
4.规格:Φ160*10mm
5.垫层:100mm厚C15普通商品混凝土 碎石粒径40石
6.管枕:250*250*50mm，每间隔2米设置
7.电缆管接头满包混凝土加固:610*555*400mm、C20普通商品混凝土、每间隔6米设置</t>
  </si>
  <si>
    <t>040101002001</t>
  </si>
  <si>
    <t>挖沟槽土方</t>
  </si>
  <si>
    <t>1.挖掘机挖沟槽、基坑土方</t>
  </si>
  <si>
    <t>040103001002</t>
  </si>
  <si>
    <t>1.密实度要求:综合考虑
2.填方材料品种:石粉</t>
  </si>
  <si>
    <t>040103002001</t>
  </si>
  <si>
    <t>余方弃置</t>
  </si>
  <si>
    <t>1.余方弃置，运距综合考虑</t>
  </si>
  <si>
    <t>标识牌</t>
  </si>
  <si>
    <t>1.名称:圆形电缆标志牌
2.规格:φ80 6mm厚
3.部位:电缆沟修复路面，每间隔15米设置一处，每处3个</t>
  </si>
  <si>
    <t>040501008001</t>
  </si>
  <si>
    <t>4线顶管</t>
  </si>
  <si>
    <t>1.土壤类别:综合考虑
2.材质及规格:PE管4*Φ160*10mm</t>
  </si>
  <si>
    <t>040203007001</t>
  </si>
  <si>
    <t>水泥混凝土路面修复</t>
  </si>
  <si>
    <t>1.混凝土强度等级:C30
2.厚度:20cm
3.水养生</t>
  </si>
  <si>
    <t>m2</t>
  </si>
  <si>
    <t>041001001001</t>
  </si>
  <si>
    <t>拆除路面</t>
  </si>
  <si>
    <t>1.材质:混凝土类（无筋）
2.路面厚度:20cm
3.路面切缝厚度：5cm</t>
  </si>
  <si>
    <t>040103002002</t>
  </si>
  <si>
    <t>1.拆除混凝土路面外运，运距综合考虑</t>
  </si>
  <si>
    <t>040101001002</t>
  </si>
  <si>
    <t>挖一般土方</t>
  </si>
  <si>
    <t>1.开挖电缆盘圈
2.寻挖电缆二次翻土</t>
  </si>
  <si>
    <t>040101002002</t>
  </si>
  <si>
    <t>1.寻挖单线管线缆
2.寻挖四线槽盒</t>
  </si>
  <si>
    <t>040103001003</t>
  </si>
  <si>
    <t>1.寻挖单线管线缆、寻挖四线槽盒、寻挖电缆二次翻土等回填</t>
  </si>
  <si>
    <t>041001001002</t>
  </si>
  <si>
    <t>1.弱电部分路面拆除</t>
  </si>
  <si>
    <t>040203007002</t>
  </si>
  <si>
    <t>水泥混凝土</t>
  </si>
  <si>
    <t>1.弱电部分路面拆除后修补</t>
  </si>
  <si>
    <t>011615001001</t>
  </si>
  <si>
    <t>开孔(打洞)</t>
  </si>
  <si>
    <t>1.开凿进出线孔</t>
  </si>
  <si>
    <t>030408004001</t>
  </si>
  <si>
    <t>破电缆槽盒盖板</t>
  </si>
  <si>
    <t>1.名称：破电缆槽盒盖板</t>
  </si>
  <si>
    <t>041101005001</t>
  </si>
  <si>
    <t>井字架</t>
  </si>
  <si>
    <t>1.钢管井字架 井深(m以内) 2</t>
  </si>
  <si>
    <t>041102001001</t>
  </si>
  <si>
    <t>垫层模板</t>
  </si>
  <si>
    <t>1.混凝土基础垫层 木模
2.抹灰水泥砂浆(配合比) 中砂 1:2</t>
  </si>
  <si>
    <t>041102034001</t>
  </si>
  <si>
    <t>池底模板</t>
  </si>
  <si>
    <t>1.构筑物及池类 平池底木模</t>
  </si>
  <si>
    <t>041102035001</t>
  </si>
  <si>
    <t>池壁(隔墙)模板</t>
  </si>
  <si>
    <t>1.构筑物及池类 矩形池壁 木模</t>
  </si>
  <si>
    <t>041102014001</t>
  </si>
  <si>
    <t>板模板</t>
  </si>
  <si>
    <t>预制盖板模板（含底模）</t>
  </si>
  <si>
    <t>041102014002</t>
  </si>
  <si>
    <t>井口外顶板模板</t>
  </si>
  <si>
    <t>工程名称：佛山市三水区白坭镇西岸电排站重建工程-高低压线路迁改-建筑工程</t>
  </si>
  <si>
    <t>633.53</t>
  </si>
  <si>
    <t>送审
预算价</t>
  </si>
  <si>
    <t>审定
预算价</t>
  </si>
  <si>
    <t>核增 （减）</t>
  </si>
  <si>
    <t>010101001002</t>
  </si>
  <si>
    <t>平整场地</t>
  </si>
  <si>
    <t>1.场地平整</t>
  </si>
  <si>
    <t>010507002001</t>
  </si>
  <si>
    <t>室外地坪</t>
  </si>
  <si>
    <t>1.地坪厚度:150mm
2.混凝土强度等级:C20</t>
  </si>
  <si>
    <t>010501006002</t>
  </si>
  <si>
    <t>分支箱基础</t>
  </si>
  <si>
    <t>1.混凝土种类:砖砌</t>
  </si>
  <si>
    <t>010404001001</t>
  </si>
  <si>
    <t>垫层</t>
  </si>
  <si>
    <t>1.名称:石粉垫层
2.厚度:100mm</t>
  </si>
  <si>
    <t>010505003001</t>
  </si>
  <si>
    <t>平板</t>
  </si>
  <si>
    <t>1.混凝土种类:现浇预拌混凝土
2.混凝土强度等级:C30
3.部位:分支箱基础底板</t>
  </si>
  <si>
    <t>010401001001</t>
  </si>
  <si>
    <t>砖基础</t>
  </si>
  <si>
    <t>1.材料品种:MU20砖
2.厚度:240mm厚
3.砂浆强度:M10</t>
  </si>
  <si>
    <t>010503004001</t>
  </si>
  <si>
    <t>圈梁</t>
  </si>
  <si>
    <t>1.混凝土种类:现浇预拌混凝土
2.混凝土强度等级:C30
3.部位:分支箱基础盖板下圈梁</t>
  </si>
  <si>
    <t>1.土方回填</t>
  </si>
  <si>
    <t>010501001001</t>
  </si>
  <si>
    <t>1.混凝土种类:C15混凝土
2.厚度:100mm</t>
  </si>
  <si>
    <t>011201001001</t>
  </si>
  <si>
    <t>墙面一般抹灰</t>
  </si>
  <si>
    <t>1.墙体类型:砖墙
2.厚度、:15mm厚
3.砂浆配合比:1:2水泥砂浆</t>
  </si>
  <si>
    <t>010514002001</t>
  </si>
  <si>
    <t>预制盖板</t>
  </si>
  <si>
    <t>1.单件体积:1150*300*100
2.构件的类型:盖板
3.混凝土强度等级:C30</t>
  </si>
  <si>
    <t>010516002001</t>
  </si>
  <si>
    <t>预埋铁件</t>
  </si>
  <si>
    <t>1.规格:槽钢[10
2.部位:分支箱基础槽钢</t>
  </si>
  <si>
    <t>t</t>
  </si>
  <si>
    <t>040309009001</t>
  </si>
  <si>
    <t>排(泄)水管</t>
  </si>
  <si>
    <t>1.材料品种:PVC
2.管径:200mm</t>
  </si>
  <si>
    <t>010515001001</t>
  </si>
  <si>
    <t>现浇构件钢筋</t>
  </si>
  <si>
    <t>1.钢筋种类、规格:箍筋 HPB300 φ10以内</t>
  </si>
  <si>
    <t>010515001002</t>
  </si>
  <si>
    <t>1.钢筋种类、规格:HRB335 φ25以内</t>
  </si>
  <si>
    <t>010607004002</t>
  </si>
  <si>
    <t>分支箱围栏</t>
  </si>
  <si>
    <t>1.材料品种、规格:钢材
2.围栏柱子：φ150*5镀锌钢管
3.金属网：4厚50*50镀锌钢丝网，50*25*3镀锌方钢框
4.两扇双开门</t>
  </si>
  <si>
    <t>钢棚5100*3500*5mm</t>
  </si>
  <si>
    <t>1.名称:镀锌钢棚
2.规格:5100*3500*5
3.外涂聚氨酯封闭面漆一道，厚度不小于20μm</t>
  </si>
  <si>
    <t>041102002001</t>
  </si>
  <si>
    <t>基础模板</t>
  </si>
  <si>
    <t>041102002002</t>
  </si>
  <si>
    <t>041102013001</t>
  </si>
  <si>
    <t>梁模板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</si>
</sst>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_ "/>
    <numFmt numFmtId="177" formatCode="0.00;[Red]0.00"/>
    <numFmt numFmtId="178" formatCode="0.00_ "/>
    <numFmt numFmtId="179" formatCode="0.00_);[Red]\(0.00\)"/>
    <numFmt numFmtId="180" formatCode="#,##0.0_ "/>
    <numFmt numFmtId="181" formatCode="0.0000_ "/>
    <numFmt numFmtId="182" formatCode="#,##0.00_ "/>
    <numFmt numFmtId="183" formatCode="0_ "/>
    <numFmt numFmtId="184" formatCode="0_);[Red]\(0\)"/>
  </numFmts>
  <fonts count="41">
    <font>
      <sz val="9"/>
      <color theme="1"/>
      <name val="??"/>
      <charset val="134"/>
      <scheme val="minor"/>
    </font>
    <font>
      <sz val="10"/>
      <color theme="1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20"/>
      <color indexed="0"/>
      <name val="宋体"/>
      <charset val="134"/>
    </font>
    <font>
      <sz val="11"/>
      <color indexed="0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2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Arial"/>
      <charset val="0"/>
    </font>
    <font>
      <b/>
      <sz val="20"/>
      <color indexed="8"/>
      <name val="宋体"/>
      <charset val="134"/>
    </font>
    <font>
      <sz val="12"/>
      <color indexed="0"/>
      <name val="宋体"/>
      <charset val="134"/>
    </font>
    <font>
      <b/>
      <sz val="12"/>
      <color rgb="FF7030A0"/>
      <name val="宋体"/>
      <charset val="134"/>
    </font>
    <font>
      <b/>
      <sz val="12"/>
      <color indexed="0"/>
      <name val="宋体"/>
      <charset val="134"/>
    </font>
    <font>
      <sz val="12"/>
      <color rgb="FF1B39EF"/>
      <name val="宋体"/>
      <charset val="134"/>
    </font>
    <font>
      <sz val="12"/>
      <color rgb="FFFF0000"/>
      <name val="宋体"/>
      <charset val="134"/>
    </font>
    <font>
      <sz val="12"/>
      <name val="Arial"/>
      <charset val="0"/>
    </font>
    <font>
      <b/>
      <sz val="12"/>
      <name val="宋体"/>
      <charset val="134"/>
    </font>
    <font>
      <sz val="11"/>
      <color theme="1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theme="1"/>
      <name val="??"/>
      <charset val="134"/>
      <scheme val="minor"/>
    </font>
    <font>
      <sz val="11"/>
      <color theme="0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FA7D00"/>
      <name val="??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8" fillId="25" borderId="27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20" borderId="28" applyNumberFormat="0" applyFon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3" fillId="9" borderId="23" applyNumberFormat="0" applyAlignment="0" applyProtection="0">
      <alignment vertical="center"/>
    </xf>
    <xf numFmtId="0" fontId="35" fillId="9" borderId="27" applyNumberFormat="0" applyAlignment="0" applyProtection="0">
      <alignment vertical="center"/>
    </xf>
    <xf numFmtId="0" fontId="32" fillId="15" borderId="26" applyNumberForma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40" fillId="0" borderId="29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  <xf numFmtId="0" fontId="4" fillId="0" borderId="0">
      <alignment vertical="center"/>
    </xf>
  </cellStyleXfs>
  <cellXfs count="128">
    <xf numFmtId="0" fontId="0" fillId="0" borderId="0" xfId="0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181" fontId="1" fillId="0" borderId="0" xfId="0" applyNumberFormat="1" applyFont="1" applyFill="1" applyBorder="1" applyAlignment="1">
      <alignment horizontal="left" vertical="center" wrapText="1"/>
    </xf>
    <xf numFmtId="178" fontId="1" fillId="0" borderId="0" xfId="0" applyNumberFormat="1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181" fontId="2" fillId="2" borderId="0" xfId="49" applyNumberFormat="1" applyFont="1" applyFill="1" applyAlignment="1">
      <alignment horizontal="center" vertical="center" wrapText="1"/>
    </xf>
    <xf numFmtId="178" fontId="2" fillId="2" borderId="0" xfId="49" applyNumberFormat="1" applyFont="1" applyFill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178" fontId="3" fillId="2" borderId="0" xfId="49" applyNumberFormat="1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81" fontId="3" fillId="3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181" fontId="3" fillId="0" borderId="1" xfId="49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left" vertical="center" wrapText="1"/>
    </xf>
    <xf numFmtId="0" fontId="3" fillId="2" borderId="3" xfId="49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left" vertical="center" wrapText="1"/>
    </xf>
    <xf numFmtId="0" fontId="3" fillId="2" borderId="3" xfId="49" applyFont="1" applyFill="1" applyBorder="1" applyAlignment="1">
      <alignment horizontal="right" vertical="center" wrapText="1"/>
    </xf>
    <xf numFmtId="0" fontId="4" fillId="0" borderId="4" xfId="0" applyFont="1" applyFill="1" applyBorder="1" applyAlignment="1"/>
    <xf numFmtId="0" fontId="4" fillId="0" borderId="4" xfId="0" applyFont="1" applyFill="1" applyBorder="1" applyAlignment="1">
      <alignment horizontal="center"/>
    </xf>
    <xf numFmtId="177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177" fontId="5" fillId="4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wrapText="1"/>
    </xf>
    <xf numFmtId="177" fontId="6" fillId="0" borderId="7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182" fontId="6" fillId="4" borderId="1" xfId="0" applyNumberFormat="1" applyFont="1" applyFill="1" applyBorder="1" applyAlignment="1">
      <alignment horizontal="center" vertical="center" wrapText="1"/>
    </xf>
    <xf numFmtId="182" fontId="6" fillId="0" borderId="1" xfId="0" applyNumberFormat="1" applyFont="1" applyFill="1" applyBorder="1" applyAlignment="1">
      <alignment horizontal="center" vertical="center" wrapText="1"/>
    </xf>
    <xf numFmtId="180" fontId="6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/>
    <xf numFmtId="4" fontId="4" fillId="0" borderId="4" xfId="0" applyNumberFormat="1" applyFont="1" applyFill="1" applyBorder="1" applyAlignment="1"/>
    <xf numFmtId="176" fontId="1" fillId="0" borderId="0" xfId="0" applyNumberFormat="1" applyFont="1" applyFill="1" applyBorder="1" applyAlignment="1">
      <alignment horizontal="left" vertical="center" wrapText="1"/>
    </xf>
    <xf numFmtId="176" fontId="2" fillId="2" borderId="0" xfId="49" applyNumberFormat="1" applyFont="1" applyFill="1" applyAlignment="1">
      <alignment horizontal="center" vertical="center" wrapText="1"/>
    </xf>
    <xf numFmtId="176" fontId="3" fillId="2" borderId="0" xfId="49" applyNumberFormat="1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83" fontId="1" fillId="0" borderId="0" xfId="0" applyNumberFormat="1" applyFont="1" applyFill="1" applyBorder="1" applyAlignment="1">
      <alignment horizontal="left" vertical="center" wrapText="1"/>
    </xf>
    <xf numFmtId="183" fontId="2" fillId="2" borderId="0" xfId="49" applyNumberFormat="1" applyFont="1" applyFill="1" applyAlignment="1">
      <alignment horizontal="center" vertical="center" wrapText="1"/>
    </xf>
    <xf numFmtId="183" fontId="3" fillId="2" borderId="0" xfId="49" applyNumberFormat="1" applyFont="1" applyFill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183" fontId="3" fillId="3" borderId="1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83" fontId="3" fillId="0" borderId="1" xfId="0" applyNumberFormat="1" applyFont="1" applyFill="1" applyBorder="1" applyAlignment="1">
      <alignment horizontal="center" vertical="center" wrapText="1"/>
    </xf>
    <xf numFmtId="178" fontId="3" fillId="3" borderId="11" xfId="0" applyNumberFormat="1" applyFont="1" applyFill="1" applyBorder="1" applyAlignment="1">
      <alignment horizontal="center" vertical="center" wrapText="1"/>
    </xf>
    <xf numFmtId="178" fontId="3" fillId="3" borderId="12" xfId="0" applyNumberFormat="1" applyFont="1" applyFill="1" applyBorder="1" applyAlignment="1">
      <alignment horizontal="center" vertical="center" wrapText="1"/>
    </xf>
    <xf numFmtId="178" fontId="3" fillId="3" borderId="13" xfId="0" applyNumberFormat="1" applyFont="1" applyFill="1" applyBorder="1" applyAlignment="1">
      <alignment horizontal="center" vertical="center" wrapText="1"/>
    </xf>
    <xf numFmtId="178" fontId="3" fillId="3" borderId="9" xfId="0" applyNumberFormat="1" applyFont="1" applyFill="1" applyBorder="1" applyAlignment="1">
      <alignment horizontal="center" vertical="center" wrapText="1"/>
    </xf>
    <xf numFmtId="178" fontId="3" fillId="3" borderId="10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left" vertical="center" wrapText="1"/>
    </xf>
    <xf numFmtId="0" fontId="9" fillId="0" borderId="0" xfId="50" applyFont="1" applyFill="1" applyBorder="1" applyAlignment="1">
      <alignment wrapText="1"/>
    </xf>
    <xf numFmtId="0" fontId="4" fillId="0" borderId="0" xfId="50" applyFont="1" applyFill="1" applyBorder="1" applyAlignment="1">
      <alignment wrapText="1"/>
    </xf>
    <xf numFmtId="0" fontId="10" fillId="0" borderId="0" xfId="50" applyFont="1" applyFill="1" applyBorder="1" applyAlignment="1">
      <alignment wrapText="1"/>
    </xf>
    <xf numFmtId="0" fontId="11" fillId="0" borderId="0" xfId="50" applyFont="1" applyFill="1" applyBorder="1" applyAlignment="1">
      <alignment wrapText="1"/>
    </xf>
    <xf numFmtId="0" fontId="12" fillId="0" borderId="0" xfId="50" applyFont="1" applyFill="1" applyBorder="1" applyAlignment="1"/>
    <xf numFmtId="0" fontId="12" fillId="0" borderId="0" xfId="5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9" fontId="4" fillId="0" borderId="14" xfId="0" applyNumberFormat="1" applyFont="1" applyFill="1" applyBorder="1" applyAlignment="1">
      <alignment horizontal="center" vertical="center" wrapText="1"/>
    </xf>
    <xf numFmtId="179" fontId="14" fillId="0" borderId="15" xfId="0" applyNumberFormat="1" applyFont="1" applyFill="1" applyBorder="1" applyAlignment="1">
      <alignment horizontal="center" vertical="center" wrapText="1"/>
    </xf>
    <xf numFmtId="179" fontId="14" fillId="0" borderId="16" xfId="0" applyNumberFormat="1" applyFont="1" applyFill="1" applyBorder="1" applyAlignment="1">
      <alignment horizontal="center" vertical="center" wrapText="1"/>
    </xf>
    <xf numFmtId="179" fontId="4" fillId="0" borderId="17" xfId="0" applyNumberFormat="1" applyFont="1" applyFill="1" applyBorder="1" applyAlignment="1">
      <alignment horizontal="center" vertical="center" wrapText="1"/>
    </xf>
    <xf numFmtId="179" fontId="14" fillId="0" borderId="1" xfId="0" applyNumberFormat="1" applyFont="1" applyFill="1" applyBorder="1" applyAlignment="1">
      <alignment horizontal="center" vertical="center" wrapText="1"/>
    </xf>
    <xf numFmtId="4" fontId="4" fillId="0" borderId="1" xfId="49" applyNumberFormat="1" applyFont="1" applyFill="1" applyBorder="1" applyAlignment="1">
      <alignment horizontal="center" vertical="center" wrapText="1"/>
    </xf>
    <xf numFmtId="179" fontId="15" fillId="0" borderId="1" xfId="0" applyNumberFormat="1" applyFont="1" applyFill="1" applyBorder="1" applyAlignment="1">
      <alignment horizontal="center" vertical="center" wrapText="1"/>
    </xf>
    <xf numFmtId="179" fontId="14" fillId="0" borderId="18" xfId="0" applyNumberFormat="1" applyFont="1" applyFill="1" applyBorder="1" applyAlignment="1">
      <alignment horizontal="center" vertical="center" wrapText="1"/>
    </xf>
    <xf numFmtId="0" fontId="3" fillId="0" borderId="0" xfId="50" applyFont="1" applyFill="1" applyBorder="1" applyAlignment="1">
      <alignment wrapText="1"/>
    </xf>
    <xf numFmtId="184" fontId="4" fillId="0" borderId="1" xfId="0" applyNumberFormat="1" applyFont="1" applyFill="1" applyBorder="1" applyAlignment="1">
      <alignment horizontal="center" vertical="center" wrapText="1"/>
    </xf>
    <xf numFmtId="179" fontId="16" fillId="0" borderId="18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179" fontId="17" fillId="0" borderId="1" xfId="0" applyNumberFormat="1" applyFont="1" applyFill="1" applyBorder="1" applyAlignment="1">
      <alignment horizontal="center" vertical="center" wrapText="1"/>
    </xf>
    <xf numFmtId="0" fontId="18" fillId="0" borderId="1" xfId="49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9" fontId="17" fillId="0" borderId="18" xfId="0" applyNumberFormat="1" applyFont="1" applyFill="1" applyBorder="1" applyAlignment="1">
      <alignment horizontal="left" vertical="center" wrapText="1"/>
    </xf>
    <xf numFmtId="178" fontId="11" fillId="0" borderId="0" xfId="50" applyNumberFormat="1" applyFont="1" applyFill="1" applyBorder="1" applyAlignment="1">
      <alignment wrapText="1"/>
    </xf>
    <xf numFmtId="0" fontId="19" fillId="0" borderId="0" xfId="50" applyFont="1" applyFill="1" applyBorder="1" applyAlignment="1">
      <alignment horizontal="center"/>
    </xf>
    <xf numFmtId="179" fontId="14" fillId="0" borderId="18" xfId="0" applyNumberFormat="1" applyFont="1" applyFill="1" applyBorder="1" applyAlignment="1">
      <alignment horizontal="left" vertical="center" wrapText="1"/>
    </xf>
    <xf numFmtId="178" fontId="12" fillId="0" borderId="0" xfId="50" applyNumberFormat="1" applyFont="1" applyFill="1" applyBorder="1" applyAlignment="1"/>
    <xf numFmtId="0" fontId="4" fillId="0" borderId="1" xfId="49" applyFont="1" applyFill="1" applyBorder="1" applyAlignment="1">
      <alignment horizontal="center" vertical="center" wrapText="1"/>
    </xf>
    <xf numFmtId="179" fontId="4" fillId="0" borderId="18" xfId="0" applyNumberFormat="1" applyFont="1" applyFill="1" applyBorder="1" applyAlignment="1">
      <alignment horizontal="left" vertical="center" wrapText="1"/>
    </xf>
    <xf numFmtId="179" fontId="4" fillId="0" borderId="19" xfId="0" applyNumberFormat="1" applyFont="1" applyFill="1" applyBorder="1" applyAlignment="1">
      <alignment horizontal="center" vertical="center" wrapText="1"/>
    </xf>
    <xf numFmtId="179" fontId="14" fillId="0" borderId="20" xfId="0" applyNumberFormat="1" applyFont="1" applyFill="1" applyBorder="1" applyAlignment="1">
      <alignment horizontal="center" vertical="center" wrapText="1"/>
    </xf>
    <xf numFmtId="179" fontId="4" fillId="0" borderId="20" xfId="0" applyNumberFormat="1" applyFont="1" applyFill="1" applyBorder="1" applyAlignment="1">
      <alignment horizontal="center" vertical="center" wrapText="1"/>
    </xf>
    <xf numFmtId="179" fontId="20" fillId="5" borderId="20" xfId="0" applyNumberFormat="1" applyFont="1" applyFill="1" applyBorder="1" applyAlignment="1">
      <alignment horizontal="center" vertical="center" wrapText="1"/>
    </xf>
    <xf numFmtId="179" fontId="16" fillId="0" borderId="21" xfId="0" applyNumberFormat="1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left" wrapText="1"/>
    </xf>
    <xf numFmtId="0" fontId="4" fillId="2" borderId="14" xfId="49" applyFont="1" applyFill="1" applyBorder="1" applyAlignment="1">
      <alignment horizontal="center" vertical="center" wrapText="1"/>
    </xf>
    <xf numFmtId="0" fontId="4" fillId="2" borderId="15" xfId="49" applyFont="1" applyFill="1" applyBorder="1" applyAlignment="1">
      <alignment horizontal="center" vertical="center" wrapText="1"/>
    </xf>
    <xf numFmtId="0" fontId="4" fillId="2" borderId="16" xfId="49" applyFont="1" applyFill="1" applyBorder="1" applyAlignment="1">
      <alignment horizontal="center" vertical="center" wrapText="1"/>
    </xf>
    <xf numFmtId="0" fontId="20" fillId="2" borderId="17" xfId="49" applyFont="1" applyFill="1" applyBorder="1" applyAlignment="1">
      <alignment horizontal="center" vertical="center" wrapText="1"/>
    </xf>
    <xf numFmtId="0" fontId="20" fillId="2" borderId="1" xfId="49" applyFont="1" applyFill="1" applyBorder="1" applyAlignment="1">
      <alignment horizontal="left" vertical="center" wrapText="1"/>
    </xf>
    <xf numFmtId="0" fontId="20" fillId="2" borderId="1" xfId="49" applyFont="1" applyFill="1" applyBorder="1" applyAlignment="1">
      <alignment horizontal="right" vertical="center" wrapText="1"/>
    </xf>
    <xf numFmtId="0" fontId="20" fillId="2" borderId="18" xfId="49" applyFont="1" applyFill="1" applyBorder="1" applyAlignment="1">
      <alignment horizontal="right" vertical="center" wrapText="1"/>
    </xf>
    <xf numFmtId="0" fontId="4" fillId="2" borderId="17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18" xfId="49" applyFont="1" applyFill="1" applyBorder="1" applyAlignment="1">
      <alignment horizontal="right" vertical="center" wrapText="1"/>
    </xf>
    <xf numFmtId="0" fontId="4" fillId="2" borderId="1" xfId="49" applyFont="1" applyFill="1" applyBorder="1" applyAlignment="1">
      <alignment horizontal="right" vertical="center" wrapText="1"/>
    </xf>
    <xf numFmtId="0" fontId="4" fillId="2" borderId="18" xfId="49" applyFont="1" applyFill="1" applyBorder="1" applyAlignment="1">
      <alignment horizontal="right" vertical="center" wrapText="1"/>
    </xf>
    <xf numFmtId="0" fontId="20" fillId="2" borderId="19" xfId="49" applyFont="1" applyFill="1" applyBorder="1" applyAlignment="1">
      <alignment horizontal="center" vertical="center" wrapText="1"/>
    </xf>
    <xf numFmtId="0" fontId="20" fillId="2" borderId="20" xfId="49" applyFont="1" applyFill="1" applyBorder="1" applyAlignment="1">
      <alignment vertical="center" wrapText="1"/>
    </xf>
    <xf numFmtId="178" fontId="20" fillId="2" borderId="20" xfId="49" applyNumberFormat="1" applyFont="1" applyFill="1" applyBorder="1" applyAlignment="1">
      <alignment horizontal="right" vertical="center" wrapText="1"/>
    </xf>
    <xf numFmtId="178" fontId="20" fillId="2" borderId="21" xfId="49" applyNumberFormat="1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40644;&#19990;&#28023;\02&#12304;&#39044;&#31639;&#23457;&#26680;&#12305;&#39640;&#20302;&#21387;&#32447;&#36335;&#36801;&#25913;\2020-10-19&#12304;&#19977;&#31295;&#12305;&#20315;&#23665;&#24066;&#19977;&#27700;&#21306;&#30333;&#22381;&#38215;&#35199;&#23736;&#30005;&#25490;&#31449;&#37325;&#24314;&#24037;&#31243;-&#39640;&#20302;&#21387;&#32447;&#36335;&#36801;&#25913;\&#24066;&#25919;&#37096;&#20998;&#23545;&#27604;&#34920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589;\&#24037;&#31243;&#36896;&#20215;&#25991;&#20214;\&#24037;&#31243;&#37327;&#35745;&#31639;\&#26368;&#26032;&#30005;&#23376;&#34920;&#26684;\&#30005;&#23376;&#34920;&#26684;2003(050618)\&#30005;&#23376;&#34920;&#26684;2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对比表 (3)"/>
      <sheetName val="分部分项对比表 (3)"/>
    </sheetNames>
    <sheetDataSet>
      <sheetData sheetId="0">
        <row r="2">
          <cell r="A2" t="str">
            <v>工程名称：佛山市三水区白坭镇西岸电排站重建工程-高低压线路迁改(市政部分）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定额(清单)库"/>
      <sheetName val="计算书"/>
      <sheetName val="打管桩"/>
      <sheetName val="压管桩"/>
      <sheetName val="砼桩"/>
      <sheetName val="钻孔桩"/>
      <sheetName val="承台"/>
      <sheetName val="满承台"/>
      <sheetName val="基梁"/>
      <sheetName val="满基梁"/>
      <sheetName val="砼柱"/>
      <sheetName val="砼梁"/>
      <sheetName val="楼板"/>
      <sheetName val="砼墙"/>
      <sheetName val="砖墙"/>
      <sheetName val="门窗1"/>
      <sheetName val="门窗2"/>
      <sheetName val="楼梯"/>
      <sheetName val="水池"/>
      <sheetName val="排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showGridLines="0" view="pageBreakPreview" zoomScaleNormal="100" zoomScaleSheetLayoutView="100" workbookViewId="0">
      <pane ySplit="3" topLeftCell="A4" activePane="bottomLeft" state="frozen"/>
      <selection/>
      <selection pane="bottomLeft" activeCell="C13" sqref="C13:E17"/>
    </sheetView>
  </sheetViews>
  <sheetFormatPr defaultColWidth="9" defaultRowHeight="12" outlineLevelCol="4"/>
  <cols>
    <col min="1" max="1" width="6.71428571428571" customWidth="1"/>
    <col min="2" max="2" width="50.8285714285714" customWidth="1"/>
    <col min="3" max="5" width="30.8380952380952" customWidth="1"/>
    <col min="6" max="6" width="11.7142857142857"/>
  </cols>
  <sheetData>
    <row r="1" ht="40" customHeight="1" spans="1:5">
      <c r="A1" s="7" t="s">
        <v>0</v>
      </c>
      <c r="B1" s="7"/>
      <c r="C1" s="7"/>
      <c r="D1" s="7"/>
      <c r="E1" s="7"/>
    </row>
    <row r="2" ht="28.5" customHeight="1" spans="1:5">
      <c r="A2" s="109" t="s">
        <v>1</v>
      </c>
      <c r="B2" s="109"/>
      <c r="C2" s="109"/>
      <c r="D2" s="109"/>
      <c r="E2" s="109"/>
    </row>
    <row r="3" ht="40" customHeight="1" spans="1:5">
      <c r="A3" s="110" t="s">
        <v>2</v>
      </c>
      <c r="B3" s="111" t="s">
        <v>3</v>
      </c>
      <c r="C3" s="111" t="s">
        <v>4</v>
      </c>
      <c r="D3" s="111" t="s">
        <v>5</v>
      </c>
      <c r="E3" s="112" t="s">
        <v>6</v>
      </c>
    </row>
    <row r="4" ht="40" customHeight="1" spans="1:5">
      <c r="A4" s="113" t="s">
        <v>7</v>
      </c>
      <c r="B4" s="114" t="s">
        <v>8</v>
      </c>
      <c r="C4" s="115">
        <v>1820089.77</v>
      </c>
      <c r="D4" s="115">
        <f>SUM(D5:D8)</f>
        <v>1551053.57</v>
      </c>
      <c r="E4" s="116">
        <f t="shared" ref="E4:E8" si="0">D4-C4</f>
        <v>-269036.2</v>
      </c>
    </row>
    <row r="5" ht="40" customHeight="1" spans="1:5">
      <c r="A5" s="117" t="s">
        <v>9</v>
      </c>
      <c r="B5" s="118" t="s">
        <v>10</v>
      </c>
      <c r="C5" s="119">
        <v>86995.81</v>
      </c>
      <c r="D5" s="119">
        <f>'汇总对比表-土建部分'!H13</f>
        <v>26057.3</v>
      </c>
      <c r="E5" s="120">
        <f t="shared" si="0"/>
        <v>-60938.51</v>
      </c>
    </row>
    <row r="6" ht="40" customHeight="1" spans="1:5">
      <c r="A6" s="117" t="s">
        <v>11</v>
      </c>
      <c r="B6" s="118" t="s">
        <v>12</v>
      </c>
      <c r="C6" s="119">
        <v>510751.23</v>
      </c>
      <c r="D6" s="119">
        <f>'汇总对比表-市政部分'!H13</f>
        <v>502802.3</v>
      </c>
      <c r="E6" s="120">
        <f t="shared" si="0"/>
        <v>-7948.92999999999</v>
      </c>
    </row>
    <row r="7" ht="40" customHeight="1" spans="1:5">
      <c r="A7" s="117" t="s">
        <v>13</v>
      </c>
      <c r="B7" s="118" t="s">
        <v>14</v>
      </c>
      <c r="C7" s="119">
        <v>1062570.53</v>
      </c>
      <c r="D7" s="119">
        <f>'汇总对比表-安装部分'!H13</f>
        <v>954124.98</v>
      </c>
      <c r="E7" s="120">
        <f t="shared" si="0"/>
        <v>-108445.55</v>
      </c>
    </row>
    <row r="8" ht="40" customHeight="1" spans="1:5">
      <c r="A8" s="117" t="s">
        <v>15</v>
      </c>
      <c r="B8" s="118" t="s">
        <v>16</v>
      </c>
      <c r="C8" s="119">
        <v>172169.42397848</v>
      </c>
      <c r="D8" s="119">
        <f>工程建设其它费计算表!D5</f>
        <v>68068.99</v>
      </c>
      <c r="E8" s="120">
        <f t="shared" si="0"/>
        <v>-104100.43397848</v>
      </c>
    </row>
    <row r="9" ht="40" customHeight="1" spans="1:5">
      <c r="A9" s="117"/>
      <c r="B9" s="118"/>
      <c r="C9" s="121"/>
      <c r="D9" s="121"/>
      <c r="E9" s="122"/>
    </row>
    <row r="10" ht="40" customHeight="1" spans="1:5">
      <c r="A10" s="123" t="s">
        <v>17</v>
      </c>
      <c r="B10" s="124"/>
      <c r="C10" s="125">
        <f>C4</f>
        <v>1820089.77</v>
      </c>
      <c r="D10" s="125">
        <f>D4</f>
        <v>1551053.57</v>
      </c>
      <c r="E10" s="126">
        <f>E4</f>
        <v>-269036.2</v>
      </c>
    </row>
    <row r="11" ht="40" customHeight="1" spans="1:5">
      <c r="A11" s="127" t="s">
        <v>18</v>
      </c>
      <c r="B11" s="127"/>
      <c r="C11" s="127"/>
      <c r="D11" s="127"/>
      <c r="E11" s="127"/>
    </row>
  </sheetData>
  <mergeCells count="3">
    <mergeCell ref="A1:E1"/>
    <mergeCell ref="A2:E2"/>
    <mergeCell ref="A11:E11"/>
  </mergeCells>
  <printOptions horizontalCentered="1"/>
  <pageMargins left="0.393055555555556" right="0.393055555555556" top="0.590277777777778" bottom="0" header="0.594444444444444" footer="0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view="pageBreakPreview" zoomScaleNormal="100" zoomScaleSheetLayoutView="100" workbookViewId="0">
      <selection activeCell="C10" sqref="C10:C11"/>
    </sheetView>
  </sheetViews>
  <sheetFormatPr defaultColWidth="9.14285714285714" defaultRowHeight="12.75" outlineLevelCol="5"/>
  <cols>
    <col min="1" max="1" width="6.71428571428571" style="77" customWidth="1"/>
    <col min="2" max="2" width="23.8571428571429" style="77" customWidth="1"/>
    <col min="3" max="3" width="44.5619047619048" style="77" customWidth="1"/>
    <col min="4" max="4" width="17.4285714285714" style="78" customWidth="1"/>
    <col min="5" max="5" width="78.2857142857143" style="77" customWidth="1"/>
    <col min="6" max="6" width="22" style="77" customWidth="1"/>
    <col min="7" max="16384" width="9.14285714285714" style="77"/>
  </cols>
  <sheetData>
    <row r="1" s="73" customFormat="1" ht="40" customHeight="1" spans="1:5">
      <c r="A1" s="79" t="s">
        <v>19</v>
      </c>
      <c r="B1" s="80"/>
      <c r="C1" s="80"/>
      <c r="D1" s="80"/>
      <c r="E1" s="80"/>
    </row>
    <row r="2" s="74" customFormat="1" ht="30" customHeight="1" spans="1:5">
      <c r="A2" s="81" t="str">
        <f>'汇总对比表-整个项目'!A2</f>
        <v>工程名称：佛山市三水区白坭镇西岸电排站重建工程-高低压线路迁改</v>
      </c>
      <c r="B2" s="81"/>
      <c r="C2" s="81"/>
      <c r="D2" s="81"/>
      <c r="E2" s="81"/>
    </row>
    <row r="3" s="75" customFormat="1" ht="30" customHeight="1" spans="1:5">
      <c r="A3" s="82" t="s">
        <v>2</v>
      </c>
      <c r="B3" s="83" t="s">
        <v>20</v>
      </c>
      <c r="C3" s="83" t="s">
        <v>21</v>
      </c>
      <c r="D3" s="83" t="s">
        <v>22</v>
      </c>
      <c r="E3" s="84" t="s">
        <v>23</v>
      </c>
    </row>
    <row r="4" s="75" customFormat="1" ht="30" customHeight="1" spans="1:6">
      <c r="A4" s="85" t="s">
        <v>24</v>
      </c>
      <c r="B4" s="86" t="s">
        <v>25</v>
      </c>
      <c r="C4" s="87">
        <v>1475327</v>
      </c>
      <c r="D4" s="88">
        <f>'汇总对比表-整个项目'!D5+'汇总对比表-整个项目'!D6+'汇总对比表-整个项目'!D7</f>
        <v>1482984.58</v>
      </c>
      <c r="E4" s="89"/>
      <c r="F4" s="90"/>
    </row>
    <row r="5" s="75" customFormat="1" ht="30" customHeight="1" spans="1:6">
      <c r="A5" s="85" t="s">
        <v>26</v>
      </c>
      <c r="B5" s="86" t="s">
        <v>27</v>
      </c>
      <c r="C5" s="91"/>
      <c r="D5" s="88">
        <f>SUM(D6:D8)</f>
        <v>68068.99</v>
      </c>
      <c r="E5" s="92"/>
      <c r="F5" s="90"/>
    </row>
    <row r="6" s="76" customFormat="1" ht="90" customHeight="1" spans="1:6">
      <c r="A6" s="93" t="s">
        <v>7</v>
      </c>
      <c r="B6" s="94" t="s">
        <v>28</v>
      </c>
      <c r="C6" s="95" t="s">
        <v>29</v>
      </c>
      <c r="D6" s="96">
        <f>D4*(9/200)*1.2*0.85*1</f>
        <v>68068.99</v>
      </c>
      <c r="E6" s="97" t="s">
        <v>30</v>
      </c>
      <c r="F6" s="98"/>
    </row>
    <row r="7" ht="30" customHeight="1" spans="1:6">
      <c r="A7" s="93" t="s">
        <v>31</v>
      </c>
      <c r="B7" s="86"/>
      <c r="C7" s="95"/>
      <c r="D7" s="99"/>
      <c r="E7" s="100"/>
      <c r="F7" s="101"/>
    </row>
    <row r="8" ht="30" customHeight="1" spans="1:6">
      <c r="A8" s="93" t="s">
        <v>31</v>
      </c>
      <c r="B8" s="86"/>
      <c r="C8" s="102"/>
      <c r="D8" s="96"/>
      <c r="E8" s="103"/>
      <c r="F8" s="101"/>
    </row>
    <row r="9" ht="30" customHeight="1" spans="1:5">
      <c r="A9" s="104" t="s">
        <v>32</v>
      </c>
      <c r="B9" s="105"/>
      <c r="C9" s="106" t="s">
        <v>33</v>
      </c>
      <c r="D9" s="107">
        <f>D5+D4</f>
        <v>1551053.57</v>
      </c>
      <c r="E9" s="108"/>
    </row>
  </sheetData>
  <mergeCells count="3">
    <mergeCell ref="A1:E1"/>
    <mergeCell ref="A2:E2"/>
    <mergeCell ref="A9:B9"/>
  </mergeCells>
  <printOptions horizontalCentered="1"/>
  <pageMargins left="0.393055555555556" right="0.393055555555556" top="0.590277777777778" bottom="0.468055555555556" header="0.239583333333333" footer="0.239583333333333"/>
  <pageSetup paperSize="9" scale="88" orientation="landscape" horizontalDpi="600" vertic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view="pageBreakPreview" zoomScaleNormal="100" zoomScaleSheetLayoutView="100" workbookViewId="0">
      <selection activeCell="F18" sqref="F18"/>
    </sheetView>
  </sheetViews>
  <sheetFormatPr defaultColWidth="10.2857142857143" defaultRowHeight="14.25"/>
  <cols>
    <col min="1" max="1" width="5.71428571428571" style="26" customWidth="1"/>
    <col min="2" max="2" width="17.7142857142857" style="26" customWidth="1"/>
    <col min="3" max="3" width="17.7142857142857" style="27" customWidth="1"/>
    <col min="4" max="4" width="10.7142857142857" style="28" customWidth="1"/>
    <col min="5" max="5" width="20.7142857142857" style="27" customWidth="1"/>
    <col min="6" max="6" width="17.7142857142857" style="27" customWidth="1"/>
    <col min="7" max="7" width="10.7142857142857" style="28" customWidth="1"/>
    <col min="8" max="9" width="20.7142857142857" style="27" customWidth="1"/>
    <col min="10" max="10" width="5.71428571428571" style="26" customWidth="1"/>
    <col min="11" max="11" width="9.14285714285714" style="26" customWidth="1"/>
    <col min="12" max="12" width="19.2857142857143" style="26" customWidth="1"/>
    <col min="13" max="256" width="9.14285714285714" style="26" customWidth="1"/>
    <col min="257" max="16384" width="10.2857142857143" style="29"/>
  </cols>
  <sheetData>
    <row r="1" ht="40" customHeight="1" spans="1:10">
      <c r="A1" s="30" t="s">
        <v>34</v>
      </c>
      <c r="B1" s="31"/>
      <c r="C1" s="31"/>
      <c r="D1" s="32"/>
      <c r="E1" s="31"/>
      <c r="F1" s="31"/>
      <c r="G1" s="32"/>
      <c r="H1" s="31"/>
      <c r="I1" s="31"/>
      <c r="J1" s="45"/>
    </row>
    <row r="2" ht="24" customHeight="1" spans="1:10">
      <c r="A2" s="33" t="s">
        <v>35</v>
      </c>
      <c r="B2" s="33"/>
      <c r="C2" s="33"/>
      <c r="D2" s="34"/>
      <c r="E2" s="33"/>
      <c r="F2" s="33"/>
      <c r="G2" s="34"/>
      <c r="H2" s="33"/>
      <c r="I2" s="33"/>
      <c r="J2" s="33"/>
    </row>
    <row r="3" ht="40" customHeight="1" spans="1:10">
      <c r="A3" s="35" t="s">
        <v>2</v>
      </c>
      <c r="B3" s="35" t="s">
        <v>20</v>
      </c>
      <c r="C3" s="36" t="s">
        <v>36</v>
      </c>
      <c r="D3" s="37"/>
      <c r="E3" s="36"/>
      <c r="F3" s="36" t="s">
        <v>37</v>
      </c>
      <c r="G3" s="37"/>
      <c r="H3" s="36"/>
      <c r="I3" s="36" t="s">
        <v>38</v>
      </c>
      <c r="J3" s="46" t="s">
        <v>39</v>
      </c>
    </row>
    <row r="4" ht="40" customHeight="1" spans="1:10">
      <c r="A4" s="35"/>
      <c r="B4" s="35"/>
      <c r="C4" s="35" t="s">
        <v>40</v>
      </c>
      <c r="D4" s="38" t="s">
        <v>41</v>
      </c>
      <c r="E4" s="36" t="s">
        <v>42</v>
      </c>
      <c r="F4" s="35" t="s">
        <v>40</v>
      </c>
      <c r="G4" s="38" t="s">
        <v>41</v>
      </c>
      <c r="H4" s="36" t="s">
        <v>42</v>
      </c>
      <c r="I4" s="36"/>
      <c r="J4" s="46"/>
    </row>
    <row r="5" ht="40" customHeight="1" spans="1:10">
      <c r="A5" s="35" t="s">
        <v>7</v>
      </c>
      <c r="B5" s="39" t="s">
        <v>43</v>
      </c>
      <c r="C5" s="35" t="s">
        <v>43</v>
      </c>
      <c r="D5" s="38">
        <v>100</v>
      </c>
      <c r="E5" s="40">
        <f>'分部分项对比表-安装部分'!L5</f>
        <v>940427.37</v>
      </c>
      <c r="F5" s="35" t="s">
        <v>43</v>
      </c>
      <c r="G5" s="38">
        <v>100</v>
      </c>
      <c r="H5" s="41">
        <f>'分部分项对比表-安装部分'!M5</f>
        <v>850347.93</v>
      </c>
      <c r="I5" s="40">
        <f t="shared" ref="I5:I14" si="0">H5-E5</f>
        <v>-90079.44</v>
      </c>
      <c r="J5" s="47"/>
    </row>
    <row r="6" ht="40" customHeight="1" spans="1:10">
      <c r="A6" s="35" t="s">
        <v>44</v>
      </c>
      <c r="B6" s="39" t="s">
        <v>45</v>
      </c>
      <c r="C6" s="35" t="s">
        <v>46</v>
      </c>
      <c r="D6" s="38">
        <v>100</v>
      </c>
      <c r="E6" s="40">
        <f>E7+E8</f>
        <v>34407.98</v>
      </c>
      <c r="F6" s="35" t="s">
        <v>46</v>
      </c>
      <c r="G6" s="38">
        <v>100</v>
      </c>
      <c r="H6" s="41">
        <f>H7+H8</f>
        <v>24996.09</v>
      </c>
      <c r="I6" s="40">
        <f t="shared" si="0"/>
        <v>-9411.89</v>
      </c>
      <c r="J6" s="47"/>
    </row>
    <row r="7" ht="40" customHeight="1" spans="1:10">
      <c r="A7" s="35">
        <v>2.1</v>
      </c>
      <c r="B7" s="39" t="s">
        <v>47</v>
      </c>
      <c r="C7" s="35" t="s">
        <v>47</v>
      </c>
      <c r="D7" s="38">
        <v>100</v>
      </c>
      <c r="E7" s="41">
        <v>34407.98</v>
      </c>
      <c r="F7" s="40" t="s">
        <v>47</v>
      </c>
      <c r="G7" s="38">
        <v>100</v>
      </c>
      <c r="H7" s="41">
        <v>24996.09</v>
      </c>
      <c r="I7" s="40">
        <f t="shared" si="0"/>
        <v>-9411.89</v>
      </c>
      <c r="J7" s="47"/>
    </row>
    <row r="8" ht="40" customHeight="1" spans="1:10">
      <c r="A8" s="35">
        <v>2.2</v>
      </c>
      <c r="B8" s="39" t="s">
        <v>48</v>
      </c>
      <c r="C8" s="35" t="s">
        <v>48</v>
      </c>
      <c r="D8" s="38">
        <v>100</v>
      </c>
      <c r="E8" s="40">
        <v>0</v>
      </c>
      <c r="F8" s="40" t="s">
        <v>48</v>
      </c>
      <c r="G8" s="38">
        <v>100</v>
      </c>
      <c r="H8" s="41">
        <v>0</v>
      </c>
      <c r="I8" s="40">
        <f t="shared" si="0"/>
        <v>0</v>
      </c>
      <c r="J8" s="47"/>
    </row>
    <row r="9" ht="40" customHeight="1" spans="1:10">
      <c r="A9" s="35" t="s">
        <v>31</v>
      </c>
      <c r="B9" s="39" t="s">
        <v>49</v>
      </c>
      <c r="C9" s="35">
        <v>3.1</v>
      </c>
      <c r="D9" s="38">
        <v>100</v>
      </c>
      <c r="E9" s="40">
        <f>E10</f>
        <v>0</v>
      </c>
      <c r="F9" s="42">
        <v>3.1</v>
      </c>
      <c r="G9" s="38">
        <v>100</v>
      </c>
      <c r="H9" s="41">
        <f>H10</f>
        <v>0</v>
      </c>
      <c r="I9" s="40">
        <f t="shared" si="0"/>
        <v>0</v>
      </c>
      <c r="J9" s="46"/>
    </row>
    <row r="10" ht="40" customHeight="1" spans="1:10">
      <c r="A10" s="35">
        <v>3.1</v>
      </c>
      <c r="B10" s="39" t="s">
        <v>50</v>
      </c>
      <c r="C10" s="35" t="s">
        <v>50</v>
      </c>
      <c r="D10" s="38">
        <v>100</v>
      </c>
      <c r="E10" s="40">
        <v>0</v>
      </c>
      <c r="F10" s="42" t="s">
        <v>50</v>
      </c>
      <c r="G10" s="38">
        <v>100</v>
      </c>
      <c r="H10" s="41">
        <v>0</v>
      </c>
      <c r="I10" s="40">
        <f t="shared" si="0"/>
        <v>0</v>
      </c>
      <c r="J10" s="46"/>
    </row>
    <row r="11" ht="40" customHeight="1" spans="1:10">
      <c r="A11" s="35">
        <v>4</v>
      </c>
      <c r="B11" s="39" t="s">
        <v>51</v>
      </c>
      <c r="C11" s="35" t="s">
        <v>52</v>
      </c>
      <c r="D11" s="35">
        <v>100</v>
      </c>
      <c r="E11" s="38">
        <f>E5+E6+E9</f>
        <v>974835.35</v>
      </c>
      <c r="F11" s="35" t="s">
        <v>52</v>
      </c>
      <c r="G11" s="35">
        <v>100</v>
      </c>
      <c r="H11" s="35">
        <f>H5+H6+H9</f>
        <v>875344.02</v>
      </c>
      <c r="I11" s="40">
        <f t="shared" si="0"/>
        <v>-99491.33</v>
      </c>
      <c r="J11" s="48"/>
    </row>
    <row r="12" ht="40" customHeight="1" spans="1:10">
      <c r="A12" s="35">
        <v>5</v>
      </c>
      <c r="B12" s="39" t="s">
        <v>53</v>
      </c>
      <c r="C12" s="35">
        <v>4</v>
      </c>
      <c r="D12" s="38">
        <v>9</v>
      </c>
      <c r="E12" s="40">
        <f>E11*D12%</f>
        <v>87735.18</v>
      </c>
      <c r="F12" s="43" t="s">
        <v>54</v>
      </c>
      <c r="G12" s="38">
        <v>9</v>
      </c>
      <c r="H12" s="40">
        <f>H11*G12%</f>
        <v>78780.96</v>
      </c>
      <c r="I12" s="40">
        <f t="shared" si="0"/>
        <v>-8954.22</v>
      </c>
      <c r="J12" s="48"/>
    </row>
    <row r="13" ht="40" customHeight="1" spans="1:12">
      <c r="A13" s="35">
        <v>6</v>
      </c>
      <c r="B13" s="39" t="s">
        <v>55</v>
      </c>
      <c r="C13" s="35" t="s">
        <v>56</v>
      </c>
      <c r="D13" s="38">
        <v>100</v>
      </c>
      <c r="E13" s="40">
        <f>E11+E12</f>
        <v>1062570.53</v>
      </c>
      <c r="F13" s="40" t="s">
        <v>56</v>
      </c>
      <c r="G13" s="38">
        <v>100</v>
      </c>
      <c r="H13" s="40">
        <f>H11+H12</f>
        <v>954124.98</v>
      </c>
      <c r="I13" s="40">
        <f t="shared" si="0"/>
        <v>-108445.55</v>
      </c>
      <c r="J13" s="59"/>
      <c r="L13" s="50"/>
    </row>
    <row r="14" spans="8:10">
      <c r="H14" s="44"/>
      <c r="J14" s="49"/>
    </row>
    <row r="15" spans="10:10">
      <c r="J15" s="49"/>
    </row>
    <row r="16" spans="10:10">
      <c r="J16" s="50"/>
    </row>
  </sheetData>
  <mergeCells count="8">
    <mergeCell ref="A1:J1"/>
    <mergeCell ref="A2:J2"/>
    <mergeCell ref="C3:E3"/>
    <mergeCell ref="F3:H3"/>
    <mergeCell ref="A3:A4"/>
    <mergeCell ref="B3:B4"/>
    <mergeCell ref="I3:I4"/>
    <mergeCell ref="J3:J4"/>
  </mergeCells>
  <printOptions horizontalCentered="1"/>
  <pageMargins left="0.393055555555556" right="0.393055555555556" top="0.590277777777778" bottom="0.979861111111111" header="0.507638888888889" footer="0.507638888888889"/>
  <pageSetup paperSize="9" firstPageNumber="2" orientation="landscape" useFirstPageNumber="1" horizont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O108"/>
  <sheetViews>
    <sheetView showGridLines="0" tabSelected="1" view="pageBreakPreview" zoomScale="85" zoomScaleNormal="100" zoomScaleSheetLayoutView="85" workbookViewId="0">
      <pane ySplit="5" topLeftCell="A69" activePane="bottomLeft" state="frozen"/>
      <selection/>
      <selection pane="bottomLeft" activeCell="A75" sqref="A75:A78"/>
    </sheetView>
  </sheetViews>
  <sheetFormatPr defaultColWidth="7.71428571428571" defaultRowHeight="12"/>
  <cols>
    <col min="1" max="1" width="3.71428571428571" style="2" customWidth="1"/>
    <col min="2" max="3" width="15.7142857142857" style="3" customWidth="1"/>
    <col min="4" max="4" width="20.7142857142857" style="3" customWidth="1"/>
    <col min="5" max="5" width="5.71428571428571" style="4" customWidth="1"/>
    <col min="6" max="7" width="10.7142857142857" style="51" customWidth="1" outlineLevel="1"/>
    <col min="8" max="8" width="9.71428571428571" style="60" customWidth="1" outlineLevel="1"/>
    <col min="9" max="10" width="10.7142857142857" style="6" customWidth="1" outlineLevel="1"/>
    <col min="11" max="11" width="11.7142857142857" style="6" customWidth="1" outlineLevel="1"/>
    <col min="12" max="14" width="10.7142857142857" style="6" customWidth="1"/>
    <col min="15" max="15" width="3.56190476190476" style="2" customWidth="1"/>
    <col min="16" max="16384" width="7.71428571428571" style="2"/>
  </cols>
  <sheetData>
    <row r="1" s="1" customFormat="1" ht="30" customHeight="1" spans="1:15">
      <c r="A1" s="7" t="s">
        <v>57</v>
      </c>
      <c r="B1" s="8"/>
      <c r="C1" s="8"/>
      <c r="D1" s="8"/>
      <c r="E1" s="7"/>
      <c r="F1" s="52"/>
      <c r="G1" s="52"/>
      <c r="H1" s="61"/>
      <c r="I1" s="10"/>
      <c r="J1" s="10"/>
      <c r="K1" s="7"/>
      <c r="L1" s="10"/>
      <c r="M1" s="10"/>
      <c r="N1" s="7"/>
      <c r="O1" s="2"/>
    </row>
    <row r="2" s="1" customFormat="1" ht="24" customHeight="1" spans="1:15">
      <c r="A2" s="11" t="str">
        <f>'汇总对比表-安装部分'!A2</f>
        <v>工程名称：佛山市三水区白坭镇西岸电排站重建工程-高低压线路迁改-安装工程</v>
      </c>
      <c r="B2" s="11"/>
      <c r="C2" s="11"/>
      <c r="D2" s="11"/>
      <c r="E2" s="11"/>
      <c r="F2" s="53"/>
      <c r="G2" s="53"/>
      <c r="H2" s="62"/>
      <c r="I2" s="11"/>
      <c r="J2" s="11"/>
      <c r="K2" s="11"/>
      <c r="L2" s="11"/>
      <c r="M2" s="11"/>
      <c r="N2" s="11"/>
      <c r="O2" s="11"/>
    </row>
    <row r="3" s="1" customFormat="1" ht="24" customHeight="1" spans="1:15">
      <c r="A3" s="13" t="s">
        <v>2</v>
      </c>
      <c r="B3" s="63" t="s">
        <v>58</v>
      </c>
      <c r="C3" s="13" t="s">
        <v>59</v>
      </c>
      <c r="D3" s="13" t="s">
        <v>60</v>
      </c>
      <c r="E3" s="13" t="s">
        <v>61</v>
      </c>
      <c r="F3" s="55" t="s">
        <v>62</v>
      </c>
      <c r="G3" s="55"/>
      <c r="H3" s="64"/>
      <c r="I3" s="67" t="s">
        <v>63</v>
      </c>
      <c r="J3" s="67"/>
      <c r="K3" s="68"/>
      <c r="L3" s="69" t="s">
        <v>64</v>
      </c>
      <c r="M3" s="67"/>
      <c r="N3" s="68"/>
      <c r="O3" s="70" t="s">
        <v>39</v>
      </c>
    </row>
    <row r="4" s="1" customFormat="1" ht="30" customHeight="1" spans="1:15">
      <c r="A4" s="13"/>
      <c r="B4" s="65"/>
      <c r="C4" s="13"/>
      <c r="D4" s="13"/>
      <c r="E4" s="13"/>
      <c r="F4" s="55" t="s">
        <v>4</v>
      </c>
      <c r="G4" s="55" t="s">
        <v>65</v>
      </c>
      <c r="H4" s="64" t="s">
        <v>6</v>
      </c>
      <c r="I4" s="15" t="s">
        <v>66</v>
      </c>
      <c r="J4" s="15" t="s">
        <v>67</v>
      </c>
      <c r="K4" s="15" t="s">
        <v>6</v>
      </c>
      <c r="L4" s="15" t="s">
        <v>4</v>
      </c>
      <c r="M4" s="15" t="s">
        <v>65</v>
      </c>
      <c r="N4" s="15" t="s">
        <v>6</v>
      </c>
      <c r="O4" s="71"/>
    </row>
    <row r="5" ht="16" customHeight="1" spans="1:15">
      <c r="A5" s="16"/>
      <c r="B5" s="17"/>
      <c r="C5" s="17" t="s">
        <v>68</v>
      </c>
      <c r="D5" s="17"/>
      <c r="E5" s="16"/>
      <c r="F5" s="56"/>
      <c r="G5" s="56"/>
      <c r="H5" s="66"/>
      <c r="I5" s="23"/>
      <c r="J5" s="19"/>
      <c r="K5" s="19"/>
      <c r="L5" s="19">
        <f>SUM(L6:L73)</f>
        <v>940427.37</v>
      </c>
      <c r="M5" s="19">
        <f>SUM(M6:M73)</f>
        <v>850347.93</v>
      </c>
      <c r="N5" s="19">
        <f>SUM(N6:N73)</f>
        <v>-90079.44</v>
      </c>
      <c r="O5" s="24"/>
    </row>
    <row r="6" ht="64" customHeight="1" spans="1:15">
      <c r="A6" s="16">
        <v>1</v>
      </c>
      <c r="B6" s="17" t="s">
        <v>69</v>
      </c>
      <c r="C6" s="17" t="s">
        <v>70</v>
      </c>
      <c r="D6" s="17" t="s">
        <v>71</v>
      </c>
      <c r="E6" s="16" t="s">
        <v>72</v>
      </c>
      <c r="F6" s="56">
        <v>470</v>
      </c>
      <c r="G6" s="56">
        <v>470</v>
      </c>
      <c r="H6" s="66">
        <f t="shared" ref="H6:H20" si="0">G6-F6</f>
        <v>0</v>
      </c>
      <c r="I6" s="23">
        <v>829.25</v>
      </c>
      <c r="J6" s="23">
        <v>843.05</v>
      </c>
      <c r="K6" s="23">
        <f t="shared" ref="K6:K20" si="1">J6-I6</f>
        <v>13.8</v>
      </c>
      <c r="L6" s="19">
        <f t="shared" ref="L6:L20" si="2">F6*I6</f>
        <v>389747.5</v>
      </c>
      <c r="M6" s="19">
        <f t="shared" ref="M6:M20" si="3">G6*J6</f>
        <v>396233.5</v>
      </c>
      <c r="N6" s="19">
        <f t="shared" ref="N6:N20" si="4">M6-L6</f>
        <v>6486</v>
      </c>
      <c r="O6" s="24"/>
    </row>
    <row r="7" ht="48" customHeight="1" spans="1:15">
      <c r="A7" s="16">
        <v>2</v>
      </c>
      <c r="B7" s="17" t="s">
        <v>73</v>
      </c>
      <c r="C7" s="17" t="s">
        <v>74</v>
      </c>
      <c r="D7" s="17" t="s">
        <v>75</v>
      </c>
      <c r="E7" s="16" t="s">
        <v>76</v>
      </c>
      <c r="F7" s="56">
        <v>3</v>
      </c>
      <c r="G7" s="56">
        <v>3</v>
      </c>
      <c r="H7" s="66">
        <f t="shared" si="0"/>
        <v>0</v>
      </c>
      <c r="I7" s="23">
        <v>1648.77</v>
      </c>
      <c r="J7" s="23">
        <v>627.13</v>
      </c>
      <c r="K7" s="23">
        <f t="shared" si="1"/>
        <v>-1021.64</v>
      </c>
      <c r="L7" s="19">
        <f t="shared" si="2"/>
        <v>4946.31</v>
      </c>
      <c r="M7" s="19">
        <f t="shared" si="3"/>
        <v>1881.39</v>
      </c>
      <c r="N7" s="19">
        <f t="shared" si="4"/>
        <v>-3064.92</v>
      </c>
      <c r="O7" s="24"/>
    </row>
    <row r="8" ht="48" customHeight="1" spans="1:15">
      <c r="A8" s="16">
        <v>3</v>
      </c>
      <c r="B8" s="17" t="s">
        <v>77</v>
      </c>
      <c r="C8" s="17" t="s">
        <v>78</v>
      </c>
      <c r="D8" s="17" t="s">
        <v>79</v>
      </c>
      <c r="E8" s="16" t="s">
        <v>76</v>
      </c>
      <c r="F8" s="56">
        <v>3</v>
      </c>
      <c r="G8" s="56">
        <v>3</v>
      </c>
      <c r="H8" s="66">
        <f t="shared" si="0"/>
        <v>0</v>
      </c>
      <c r="I8" s="23">
        <v>2414.42</v>
      </c>
      <c r="J8" s="23">
        <v>1059.63</v>
      </c>
      <c r="K8" s="23">
        <f t="shared" si="1"/>
        <v>-1354.79</v>
      </c>
      <c r="L8" s="19">
        <f t="shared" si="2"/>
        <v>7243.26</v>
      </c>
      <c r="M8" s="19">
        <f t="shared" si="3"/>
        <v>3178.89</v>
      </c>
      <c r="N8" s="19">
        <f t="shared" si="4"/>
        <v>-4064.37</v>
      </c>
      <c r="O8" s="24"/>
    </row>
    <row r="9" ht="48" customHeight="1" spans="1:15">
      <c r="A9" s="16">
        <v>4</v>
      </c>
      <c r="B9" s="17" t="s">
        <v>80</v>
      </c>
      <c r="C9" s="17" t="s">
        <v>81</v>
      </c>
      <c r="D9" s="17" t="s">
        <v>82</v>
      </c>
      <c r="E9" s="16" t="s">
        <v>83</v>
      </c>
      <c r="F9" s="56">
        <v>3</v>
      </c>
      <c r="G9" s="56">
        <v>3</v>
      </c>
      <c r="H9" s="66">
        <f t="shared" si="0"/>
        <v>0</v>
      </c>
      <c r="I9" s="23">
        <v>6149.18</v>
      </c>
      <c r="J9" s="23">
        <v>1897.44</v>
      </c>
      <c r="K9" s="23">
        <f t="shared" si="1"/>
        <v>-4251.74</v>
      </c>
      <c r="L9" s="19">
        <f t="shared" si="2"/>
        <v>18447.54</v>
      </c>
      <c r="M9" s="19">
        <f t="shared" si="3"/>
        <v>5692.32</v>
      </c>
      <c r="N9" s="19">
        <f t="shared" si="4"/>
        <v>-12755.22</v>
      </c>
      <c r="O9" s="24"/>
    </row>
    <row r="10" ht="32" customHeight="1" spans="1:15">
      <c r="A10" s="16">
        <v>5</v>
      </c>
      <c r="B10" s="17" t="s">
        <v>84</v>
      </c>
      <c r="C10" s="17" t="s">
        <v>85</v>
      </c>
      <c r="D10" s="17" t="s">
        <v>86</v>
      </c>
      <c r="E10" s="16" t="s">
        <v>87</v>
      </c>
      <c r="F10" s="56">
        <v>3</v>
      </c>
      <c r="G10" s="56">
        <v>3</v>
      </c>
      <c r="H10" s="66">
        <f t="shared" si="0"/>
        <v>0</v>
      </c>
      <c r="I10" s="23">
        <v>3610.64</v>
      </c>
      <c r="J10" s="23">
        <v>3610.64</v>
      </c>
      <c r="K10" s="23">
        <f t="shared" si="1"/>
        <v>0</v>
      </c>
      <c r="L10" s="19">
        <f t="shared" si="2"/>
        <v>10831.92</v>
      </c>
      <c r="M10" s="19">
        <f t="shared" si="3"/>
        <v>10831.92</v>
      </c>
      <c r="N10" s="19">
        <f t="shared" si="4"/>
        <v>0</v>
      </c>
      <c r="O10" s="24"/>
    </row>
    <row r="11" ht="32" customHeight="1" spans="1:15">
      <c r="A11" s="16">
        <v>6</v>
      </c>
      <c r="B11" s="17" t="s">
        <v>88</v>
      </c>
      <c r="C11" s="17" t="s">
        <v>85</v>
      </c>
      <c r="D11" s="17" t="s">
        <v>89</v>
      </c>
      <c r="E11" s="16" t="s">
        <v>87</v>
      </c>
      <c r="F11" s="56">
        <v>3</v>
      </c>
      <c r="G11" s="56">
        <v>3</v>
      </c>
      <c r="H11" s="66">
        <f t="shared" si="0"/>
        <v>0</v>
      </c>
      <c r="I11" s="23">
        <v>180.56</v>
      </c>
      <c r="J11" s="23">
        <v>180.56</v>
      </c>
      <c r="K11" s="23">
        <f t="shared" si="1"/>
        <v>0</v>
      </c>
      <c r="L11" s="19">
        <f t="shared" si="2"/>
        <v>541.68</v>
      </c>
      <c r="M11" s="19">
        <f t="shared" si="3"/>
        <v>541.68</v>
      </c>
      <c r="N11" s="19">
        <f t="shared" si="4"/>
        <v>0</v>
      </c>
      <c r="O11" s="24"/>
    </row>
    <row r="12" ht="80" customHeight="1" spans="1:15">
      <c r="A12" s="16">
        <v>7</v>
      </c>
      <c r="B12" s="17" t="s">
        <v>90</v>
      </c>
      <c r="C12" s="17" t="s">
        <v>91</v>
      </c>
      <c r="D12" s="17" t="s">
        <v>92</v>
      </c>
      <c r="E12" s="16" t="s">
        <v>93</v>
      </c>
      <c r="F12" s="56">
        <v>1</v>
      </c>
      <c r="G12" s="56">
        <v>7</v>
      </c>
      <c r="H12" s="66">
        <f t="shared" si="0"/>
        <v>6</v>
      </c>
      <c r="I12" s="23">
        <v>324347.72</v>
      </c>
      <c r="J12" s="23">
        <v>36530.82</v>
      </c>
      <c r="K12" s="23">
        <f t="shared" si="1"/>
        <v>-287816.9</v>
      </c>
      <c r="L12" s="19">
        <f t="shared" si="2"/>
        <v>324347.72</v>
      </c>
      <c r="M12" s="19">
        <f t="shared" si="3"/>
        <v>255715.74</v>
      </c>
      <c r="N12" s="19">
        <f t="shared" si="4"/>
        <v>-68631.98</v>
      </c>
      <c r="O12" s="24"/>
    </row>
    <row r="13" ht="32" customHeight="1" spans="1:15">
      <c r="A13" s="16">
        <v>8</v>
      </c>
      <c r="B13" s="17" t="s">
        <v>94</v>
      </c>
      <c r="C13" s="17" t="s">
        <v>95</v>
      </c>
      <c r="D13" s="17" t="s">
        <v>96</v>
      </c>
      <c r="E13" s="16" t="s">
        <v>97</v>
      </c>
      <c r="F13" s="56">
        <v>0</v>
      </c>
      <c r="G13" s="56">
        <v>1</v>
      </c>
      <c r="H13" s="66">
        <f t="shared" si="0"/>
        <v>1</v>
      </c>
      <c r="I13" s="23">
        <v>0</v>
      </c>
      <c r="J13" s="23">
        <v>1743.52</v>
      </c>
      <c r="K13" s="23">
        <f t="shared" si="1"/>
        <v>1743.52</v>
      </c>
      <c r="L13" s="19">
        <f t="shared" si="2"/>
        <v>0</v>
      </c>
      <c r="M13" s="19">
        <f t="shared" si="3"/>
        <v>1743.52</v>
      </c>
      <c r="N13" s="19">
        <f t="shared" si="4"/>
        <v>1743.52</v>
      </c>
      <c r="O13" s="24"/>
    </row>
    <row r="14" ht="129" customHeight="1" spans="1:15">
      <c r="A14" s="16">
        <v>9</v>
      </c>
      <c r="B14" s="17" t="s">
        <v>98</v>
      </c>
      <c r="C14" s="17" t="s">
        <v>99</v>
      </c>
      <c r="D14" s="17" t="s">
        <v>100</v>
      </c>
      <c r="E14" s="16" t="s">
        <v>101</v>
      </c>
      <c r="F14" s="56">
        <v>1</v>
      </c>
      <c r="G14" s="56">
        <v>1</v>
      </c>
      <c r="H14" s="66">
        <f t="shared" si="0"/>
        <v>0</v>
      </c>
      <c r="I14" s="23">
        <v>6531.63</v>
      </c>
      <c r="J14" s="23">
        <v>2321.68</v>
      </c>
      <c r="K14" s="23">
        <f t="shared" si="1"/>
        <v>-4209.95</v>
      </c>
      <c r="L14" s="19">
        <f t="shared" si="2"/>
        <v>6531.63</v>
      </c>
      <c r="M14" s="19">
        <f t="shared" si="3"/>
        <v>2321.68</v>
      </c>
      <c r="N14" s="19">
        <f t="shared" si="4"/>
        <v>-4209.95</v>
      </c>
      <c r="O14" s="24"/>
    </row>
    <row r="15" ht="16" customHeight="1" spans="1:15">
      <c r="A15" s="16">
        <v>10</v>
      </c>
      <c r="B15" s="21" t="s">
        <v>102</v>
      </c>
      <c r="C15" s="21" t="s">
        <v>103</v>
      </c>
      <c r="D15" s="21" t="s">
        <v>104</v>
      </c>
      <c r="E15" s="22" t="s">
        <v>105</v>
      </c>
      <c r="F15" s="56">
        <v>40</v>
      </c>
      <c r="G15" s="56">
        <v>0</v>
      </c>
      <c r="H15" s="66">
        <f t="shared" si="0"/>
        <v>-40</v>
      </c>
      <c r="I15" s="23">
        <v>65.68</v>
      </c>
      <c r="J15" s="23">
        <v>0</v>
      </c>
      <c r="K15" s="23">
        <f t="shared" si="1"/>
        <v>-65.68</v>
      </c>
      <c r="L15" s="19">
        <f t="shared" si="2"/>
        <v>2627.2</v>
      </c>
      <c r="M15" s="19">
        <f t="shared" si="3"/>
        <v>0</v>
      </c>
      <c r="N15" s="19">
        <f t="shared" si="4"/>
        <v>-2627.2</v>
      </c>
      <c r="O15" s="24"/>
    </row>
    <row r="16" ht="128" customHeight="1" spans="1:15">
      <c r="A16" s="16">
        <v>11</v>
      </c>
      <c r="B16" s="17" t="s">
        <v>106</v>
      </c>
      <c r="C16" s="17" t="s">
        <v>107</v>
      </c>
      <c r="D16" s="17" t="s">
        <v>108</v>
      </c>
      <c r="E16" s="16" t="s">
        <v>109</v>
      </c>
      <c r="F16" s="56">
        <v>1</v>
      </c>
      <c r="G16" s="56">
        <v>1</v>
      </c>
      <c r="H16" s="66">
        <f t="shared" si="0"/>
        <v>0</v>
      </c>
      <c r="I16" s="23">
        <v>7737.64</v>
      </c>
      <c r="J16" s="23">
        <v>7356.06</v>
      </c>
      <c r="K16" s="23">
        <f t="shared" si="1"/>
        <v>-381.58</v>
      </c>
      <c r="L16" s="19">
        <f t="shared" si="2"/>
        <v>7737.64</v>
      </c>
      <c r="M16" s="19">
        <f t="shared" si="3"/>
        <v>7356.06</v>
      </c>
      <c r="N16" s="19">
        <f t="shared" si="4"/>
        <v>-381.58</v>
      </c>
      <c r="O16" s="24"/>
    </row>
    <row r="17" ht="96" customHeight="1" spans="1:15">
      <c r="A17" s="16">
        <v>12</v>
      </c>
      <c r="B17" s="17" t="s">
        <v>110</v>
      </c>
      <c r="C17" s="17" t="s">
        <v>111</v>
      </c>
      <c r="D17" s="17" t="s">
        <v>112</v>
      </c>
      <c r="E17" s="16" t="s">
        <v>109</v>
      </c>
      <c r="F17" s="56">
        <v>1</v>
      </c>
      <c r="G17" s="56">
        <v>1</v>
      </c>
      <c r="H17" s="66">
        <f t="shared" si="0"/>
        <v>0</v>
      </c>
      <c r="I17" s="23">
        <v>1006.31</v>
      </c>
      <c r="J17" s="23">
        <v>415.1</v>
      </c>
      <c r="K17" s="23">
        <f t="shared" si="1"/>
        <v>-591.21</v>
      </c>
      <c r="L17" s="19">
        <f t="shared" si="2"/>
        <v>1006.31</v>
      </c>
      <c r="M17" s="19">
        <f t="shared" si="3"/>
        <v>415.1</v>
      </c>
      <c r="N17" s="19">
        <f t="shared" si="4"/>
        <v>-591.21</v>
      </c>
      <c r="O17" s="24"/>
    </row>
    <row r="18" ht="64" customHeight="1" spans="1:15">
      <c r="A18" s="16">
        <v>13</v>
      </c>
      <c r="B18" s="17" t="s">
        <v>113</v>
      </c>
      <c r="C18" s="17" t="s">
        <v>114</v>
      </c>
      <c r="D18" s="17" t="s">
        <v>115</v>
      </c>
      <c r="E18" s="16" t="s">
        <v>116</v>
      </c>
      <c r="F18" s="56">
        <v>25</v>
      </c>
      <c r="G18" s="56">
        <v>4.21</v>
      </c>
      <c r="H18" s="66">
        <f t="shared" si="0"/>
        <v>-21</v>
      </c>
      <c r="I18" s="23">
        <v>151.56</v>
      </c>
      <c r="J18" s="23">
        <v>35.56</v>
      </c>
      <c r="K18" s="23">
        <f t="shared" si="1"/>
        <v>-116</v>
      </c>
      <c r="L18" s="19">
        <f t="shared" si="2"/>
        <v>3789</v>
      </c>
      <c r="M18" s="19">
        <f t="shared" si="3"/>
        <v>149.71</v>
      </c>
      <c r="N18" s="19">
        <f t="shared" si="4"/>
        <v>-3639.29</v>
      </c>
      <c r="O18" s="24"/>
    </row>
    <row r="19" ht="96" customHeight="1" spans="1:15">
      <c r="A19" s="16">
        <v>14</v>
      </c>
      <c r="B19" s="17" t="s">
        <v>117</v>
      </c>
      <c r="C19" s="17" t="s">
        <v>118</v>
      </c>
      <c r="D19" s="17" t="s">
        <v>119</v>
      </c>
      <c r="E19" s="16" t="s">
        <v>109</v>
      </c>
      <c r="F19" s="56">
        <v>1</v>
      </c>
      <c r="G19" s="56">
        <v>1</v>
      </c>
      <c r="H19" s="66">
        <f t="shared" si="0"/>
        <v>0</v>
      </c>
      <c r="I19" s="23">
        <v>2007.01</v>
      </c>
      <c r="J19" s="23">
        <v>1939.58</v>
      </c>
      <c r="K19" s="23">
        <f t="shared" si="1"/>
        <v>-67.43</v>
      </c>
      <c r="L19" s="19">
        <f t="shared" si="2"/>
        <v>2007.01</v>
      </c>
      <c r="M19" s="19">
        <f t="shared" si="3"/>
        <v>1939.58</v>
      </c>
      <c r="N19" s="19">
        <f t="shared" si="4"/>
        <v>-67.43</v>
      </c>
      <c r="O19" s="24"/>
    </row>
    <row r="20" ht="96" customHeight="1" spans="1:15">
      <c r="A20" s="16">
        <v>15</v>
      </c>
      <c r="B20" s="17" t="s">
        <v>120</v>
      </c>
      <c r="C20" s="17" t="s">
        <v>121</v>
      </c>
      <c r="D20" s="17" t="s">
        <v>122</v>
      </c>
      <c r="E20" s="16" t="s">
        <v>109</v>
      </c>
      <c r="F20" s="56">
        <v>1</v>
      </c>
      <c r="G20" s="56">
        <v>1</v>
      </c>
      <c r="H20" s="66">
        <f t="shared" si="0"/>
        <v>0</v>
      </c>
      <c r="I20" s="23">
        <v>1180.63</v>
      </c>
      <c r="J20" s="23">
        <v>922.97</v>
      </c>
      <c r="K20" s="23">
        <f t="shared" si="1"/>
        <v>-257.66</v>
      </c>
      <c r="L20" s="19">
        <f t="shared" si="2"/>
        <v>1180.63</v>
      </c>
      <c r="M20" s="19">
        <f t="shared" si="3"/>
        <v>922.97</v>
      </c>
      <c r="N20" s="19">
        <f t="shared" si="4"/>
        <v>-257.66</v>
      </c>
      <c r="O20" s="24"/>
    </row>
    <row r="21" ht="16" customHeight="1" spans="1:15">
      <c r="A21" s="16">
        <v>16</v>
      </c>
      <c r="B21" s="17" t="s">
        <v>123</v>
      </c>
      <c r="C21" s="17" t="s">
        <v>124</v>
      </c>
      <c r="D21" s="17" t="s">
        <v>125</v>
      </c>
      <c r="E21" s="16" t="s">
        <v>105</v>
      </c>
      <c r="F21" s="56">
        <v>2</v>
      </c>
      <c r="G21" s="56">
        <v>2</v>
      </c>
      <c r="H21" s="66">
        <f t="shared" ref="H21:H39" si="5">G21-F21</f>
        <v>0</v>
      </c>
      <c r="I21" s="23">
        <v>242.15</v>
      </c>
      <c r="J21" s="23">
        <v>5.52</v>
      </c>
      <c r="K21" s="23">
        <f t="shared" ref="K21:K38" si="6">J21-I21</f>
        <v>-236.63</v>
      </c>
      <c r="L21" s="19">
        <f t="shared" ref="L21:L39" si="7">F21*I21</f>
        <v>484.3</v>
      </c>
      <c r="M21" s="19">
        <f t="shared" ref="M21:M39" si="8">G21*J21</f>
        <v>11.04</v>
      </c>
      <c r="N21" s="19">
        <f t="shared" ref="N21:N39" si="9">M21-L21</f>
        <v>-473.26</v>
      </c>
      <c r="O21" s="24"/>
    </row>
    <row r="22" ht="176" customHeight="1" spans="1:15">
      <c r="A22" s="16">
        <v>17</v>
      </c>
      <c r="B22" s="17" t="s">
        <v>126</v>
      </c>
      <c r="C22" s="17" t="s">
        <v>127</v>
      </c>
      <c r="D22" s="17" t="s">
        <v>128</v>
      </c>
      <c r="E22" s="16" t="s">
        <v>109</v>
      </c>
      <c r="F22" s="56">
        <v>1</v>
      </c>
      <c r="G22" s="56">
        <v>1</v>
      </c>
      <c r="H22" s="66">
        <f t="shared" si="5"/>
        <v>0</v>
      </c>
      <c r="I22" s="23">
        <v>13836.47</v>
      </c>
      <c r="J22" s="23">
        <v>4068.24</v>
      </c>
      <c r="K22" s="23">
        <f t="shared" si="6"/>
        <v>-9768.23</v>
      </c>
      <c r="L22" s="19">
        <f t="shared" si="7"/>
        <v>13836.47</v>
      </c>
      <c r="M22" s="19">
        <f t="shared" si="8"/>
        <v>4068.24</v>
      </c>
      <c r="N22" s="19">
        <f t="shared" si="9"/>
        <v>-9768.23</v>
      </c>
      <c r="O22" s="24"/>
    </row>
    <row r="23" ht="32" customHeight="1" spans="1:15">
      <c r="A23" s="16">
        <v>18</v>
      </c>
      <c r="B23" s="17" t="s">
        <v>129</v>
      </c>
      <c r="C23" s="17" t="s">
        <v>130</v>
      </c>
      <c r="D23" s="17" t="s">
        <v>131</v>
      </c>
      <c r="E23" s="16" t="s">
        <v>101</v>
      </c>
      <c r="F23" s="56">
        <v>0</v>
      </c>
      <c r="G23" s="56">
        <v>1</v>
      </c>
      <c r="H23" s="66">
        <f t="shared" si="5"/>
        <v>1</v>
      </c>
      <c r="I23" s="23">
        <v>0</v>
      </c>
      <c r="J23" s="23">
        <v>1485.55</v>
      </c>
      <c r="K23" s="23">
        <f t="shared" si="6"/>
        <v>1485.55</v>
      </c>
      <c r="L23" s="19">
        <f t="shared" si="7"/>
        <v>0</v>
      </c>
      <c r="M23" s="19">
        <f t="shared" si="8"/>
        <v>1485.55</v>
      </c>
      <c r="N23" s="19">
        <f t="shared" si="9"/>
        <v>1485.55</v>
      </c>
      <c r="O23" s="24"/>
    </row>
    <row r="24" ht="176" customHeight="1" spans="1:15">
      <c r="A24" s="16">
        <v>19</v>
      </c>
      <c r="B24" s="17" t="s">
        <v>132</v>
      </c>
      <c r="C24" s="17" t="s">
        <v>133</v>
      </c>
      <c r="D24" s="17" t="s">
        <v>128</v>
      </c>
      <c r="E24" s="16" t="s">
        <v>109</v>
      </c>
      <c r="F24" s="56">
        <v>0</v>
      </c>
      <c r="G24" s="56">
        <v>1</v>
      </c>
      <c r="H24" s="66">
        <f t="shared" si="5"/>
        <v>1</v>
      </c>
      <c r="I24" s="23">
        <v>0</v>
      </c>
      <c r="J24" s="23">
        <v>7072.32</v>
      </c>
      <c r="K24" s="23">
        <f t="shared" si="6"/>
        <v>7072.32</v>
      </c>
      <c r="L24" s="19">
        <f t="shared" si="7"/>
        <v>0</v>
      </c>
      <c r="M24" s="19">
        <f t="shared" si="8"/>
        <v>7072.32</v>
      </c>
      <c r="N24" s="19">
        <f t="shared" si="9"/>
        <v>7072.32</v>
      </c>
      <c r="O24" s="24"/>
    </row>
    <row r="25" ht="32" customHeight="1" spans="1:15">
      <c r="A25" s="16">
        <v>20</v>
      </c>
      <c r="B25" s="17" t="s">
        <v>134</v>
      </c>
      <c r="C25" s="17" t="s">
        <v>135</v>
      </c>
      <c r="D25" s="17" t="s">
        <v>131</v>
      </c>
      <c r="E25" s="16" t="s">
        <v>101</v>
      </c>
      <c r="F25" s="56"/>
      <c r="G25" s="56">
        <v>1</v>
      </c>
      <c r="H25" s="66">
        <f t="shared" si="5"/>
        <v>1</v>
      </c>
      <c r="I25" s="23"/>
      <c r="J25" s="23">
        <v>1485.55</v>
      </c>
      <c r="K25" s="23">
        <f t="shared" si="6"/>
        <v>1485.55</v>
      </c>
      <c r="L25" s="19">
        <f t="shared" si="7"/>
        <v>0</v>
      </c>
      <c r="M25" s="19">
        <f t="shared" si="8"/>
        <v>1485.55</v>
      </c>
      <c r="N25" s="19">
        <f t="shared" si="9"/>
        <v>1485.55</v>
      </c>
      <c r="O25" s="24"/>
    </row>
    <row r="26" ht="80" customHeight="1" spans="1:15">
      <c r="A26" s="16">
        <v>21</v>
      </c>
      <c r="B26" s="17" t="s">
        <v>136</v>
      </c>
      <c r="C26" s="17" t="s">
        <v>137</v>
      </c>
      <c r="D26" s="17" t="s">
        <v>138</v>
      </c>
      <c r="E26" s="16" t="s">
        <v>139</v>
      </c>
      <c r="F26" s="56">
        <v>3</v>
      </c>
      <c r="G26" s="56">
        <v>3</v>
      </c>
      <c r="H26" s="66">
        <f t="shared" si="5"/>
        <v>0</v>
      </c>
      <c r="I26" s="23">
        <v>1570.74</v>
      </c>
      <c r="J26" s="23">
        <v>756.27</v>
      </c>
      <c r="K26" s="23">
        <f t="shared" si="6"/>
        <v>-814.47</v>
      </c>
      <c r="L26" s="19">
        <f t="shared" si="7"/>
        <v>4712.22</v>
      </c>
      <c r="M26" s="19">
        <f t="shared" si="8"/>
        <v>2268.81</v>
      </c>
      <c r="N26" s="19">
        <f t="shared" si="9"/>
        <v>-2443.41</v>
      </c>
      <c r="O26" s="24"/>
    </row>
    <row r="27" ht="32" customHeight="1" spans="1:15">
      <c r="A27" s="16">
        <v>22</v>
      </c>
      <c r="B27" s="17" t="s">
        <v>140</v>
      </c>
      <c r="C27" s="17" t="s">
        <v>141</v>
      </c>
      <c r="D27" s="17" t="s">
        <v>142</v>
      </c>
      <c r="E27" s="16" t="s">
        <v>139</v>
      </c>
      <c r="F27" s="56">
        <v>12</v>
      </c>
      <c r="G27" s="56">
        <v>12</v>
      </c>
      <c r="H27" s="66">
        <f t="shared" si="5"/>
        <v>0</v>
      </c>
      <c r="I27" s="23">
        <v>42.57</v>
      </c>
      <c r="J27" s="23">
        <v>29.41</v>
      </c>
      <c r="K27" s="23">
        <f t="shared" si="6"/>
        <v>-13.16</v>
      </c>
      <c r="L27" s="19">
        <f t="shared" si="7"/>
        <v>510.84</v>
      </c>
      <c r="M27" s="19">
        <f t="shared" si="8"/>
        <v>352.92</v>
      </c>
      <c r="N27" s="19">
        <f t="shared" si="9"/>
        <v>-157.92</v>
      </c>
      <c r="O27" s="24"/>
    </row>
    <row r="28" ht="32" customHeight="1" spans="1:15">
      <c r="A28" s="16">
        <v>23</v>
      </c>
      <c r="B28" s="17" t="s">
        <v>143</v>
      </c>
      <c r="C28" s="17" t="s">
        <v>144</v>
      </c>
      <c r="D28" s="17" t="s">
        <v>145</v>
      </c>
      <c r="E28" s="16" t="s">
        <v>93</v>
      </c>
      <c r="F28" s="56">
        <v>5</v>
      </c>
      <c r="G28" s="56">
        <v>5</v>
      </c>
      <c r="H28" s="66">
        <f t="shared" si="5"/>
        <v>0</v>
      </c>
      <c r="I28" s="23">
        <v>642.21</v>
      </c>
      <c r="J28" s="23">
        <v>374.62</v>
      </c>
      <c r="K28" s="23">
        <f t="shared" si="6"/>
        <v>-267.59</v>
      </c>
      <c r="L28" s="19">
        <f t="shared" si="7"/>
        <v>3211.05</v>
      </c>
      <c r="M28" s="19">
        <f t="shared" si="8"/>
        <v>1873.1</v>
      </c>
      <c r="N28" s="19">
        <f t="shared" si="9"/>
        <v>-1337.95</v>
      </c>
      <c r="O28" s="24"/>
    </row>
    <row r="29" ht="32" customHeight="1" spans="1:15">
      <c r="A29" s="16">
        <v>24</v>
      </c>
      <c r="B29" s="17" t="s">
        <v>146</v>
      </c>
      <c r="C29" s="17" t="s">
        <v>147</v>
      </c>
      <c r="D29" s="17" t="s">
        <v>148</v>
      </c>
      <c r="E29" s="16" t="s">
        <v>83</v>
      </c>
      <c r="F29" s="56">
        <v>48</v>
      </c>
      <c r="G29" s="56">
        <v>48</v>
      </c>
      <c r="H29" s="66">
        <f t="shared" si="5"/>
        <v>0</v>
      </c>
      <c r="I29" s="23">
        <v>37.31</v>
      </c>
      <c r="J29" s="23">
        <v>4.25</v>
      </c>
      <c r="K29" s="23">
        <f t="shared" si="6"/>
        <v>-33.06</v>
      </c>
      <c r="L29" s="19">
        <f t="shared" si="7"/>
        <v>1790.88</v>
      </c>
      <c r="M29" s="19">
        <f t="shared" si="8"/>
        <v>204</v>
      </c>
      <c r="N29" s="19">
        <f t="shared" si="9"/>
        <v>-1586.88</v>
      </c>
      <c r="O29" s="24"/>
    </row>
    <row r="30" ht="144" customHeight="1" spans="1:15">
      <c r="A30" s="16">
        <v>25</v>
      </c>
      <c r="B30" s="17" t="s">
        <v>149</v>
      </c>
      <c r="C30" s="17" t="s">
        <v>150</v>
      </c>
      <c r="D30" s="17" t="s">
        <v>151</v>
      </c>
      <c r="E30" s="16" t="s">
        <v>87</v>
      </c>
      <c r="F30" s="56">
        <v>2</v>
      </c>
      <c r="G30" s="56">
        <v>2</v>
      </c>
      <c r="H30" s="66">
        <f t="shared" si="5"/>
        <v>0</v>
      </c>
      <c r="I30" s="23">
        <v>13155.58</v>
      </c>
      <c r="J30" s="23">
        <v>7915</v>
      </c>
      <c r="K30" s="23">
        <f t="shared" si="6"/>
        <v>-5240.58</v>
      </c>
      <c r="L30" s="19">
        <f t="shared" si="7"/>
        <v>26311.16</v>
      </c>
      <c r="M30" s="19">
        <f t="shared" si="8"/>
        <v>15830</v>
      </c>
      <c r="N30" s="19">
        <f t="shared" si="9"/>
        <v>-10481.16</v>
      </c>
      <c r="O30" s="24"/>
    </row>
    <row r="31" ht="48" customHeight="1" spans="1:15">
      <c r="A31" s="16">
        <v>26</v>
      </c>
      <c r="B31" s="17" t="s">
        <v>152</v>
      </c>
      <c r="C31" s="17" t="s">
        <v>153</v>
      </c>
      <c r="D31" s="17" t="s">
        <v>154</v>
      </c>
      <c r="E31" s="16" t="s">
        <v>87</v>
      </c>
      <c r="F31" s="56">
        <v>1</v>
      </c>
      <c r="G31" s="56">
        <v>1</v>
      </c>
      <c r="H31" s="66">
        <f t="shared" si="5"/>
        <v>0</v>
      </c>
      <c r="I31" s="23">
        <v>12295</v>
      </c>
      <c r="J31" s="23">
        <v>12295</v>
      </c>
      <c r="K31" s="23">
        <f t="shared" si="6"/>
        <v>0</v>
      </c>
      <c r="L31" s="19">
        <f t="shared" si="7"/>
        <v>12295</v>
      </c>
      <c r="M31" s="19">
        <f t="shared" si="8"/>
        <v>12295</v>
      </c>
      <c r="N31" s="19">
        <f t="shared" si="9"/>
        <v>0</v>
      </c>
      <c r="O31" s="24"/>
    </row>
    <row r="32" ht="48" customHeight="1" spans="1:15">
      <c r="A32" s="16">
        <v>27</v>
      </c>
      <c r="B32" s="17" t="s">
        <v>155</v>
      </c>
      <c r="C32" s="17" t="s">
        <v>153</v>
      </c>
      <c r="D32" s="17" t="s">
        <v>156</v>
      </c>
      <c r="E32" s="16" t="s">
        <v>87</v>
      </c>
      <c r="F32" s="56">
        <v>1</v>
      </c>
      <c r="G32" s="56">
        <v>1</v>
      </c>
      <c r="H32" s="66">
        <f t="shared" si="5"/>
        <v>0</v>
      </c>
      <c r="I32" s="23">
        <v>11430</v>
      </c>
      <c r="J32" s="23">
        <v>11430</v>
      </c>
      <c r="K32" s="23">
        <f t="shared" si="6"/>
        <v>0</v>
      </c>
      <c r="L32" s="19">
        <f t="shared" si="7"/>
        <v>11430</v>
      </c>
      <c r="M32" s="19">
        <f t="shared" si="8"/>
        <v>11430</v>
      </c>
      <c r="N32" s="19">
        <f t="shared" si="9"/>
        <v>0</v>
      </c>
      <c r="O32" s="24"/>
    </row>
    <row r="33" ht="32" customHeight="1" spans="1:15">
      <c r="A33" s="16">
        <v>28</v>
      </c>
      <c r="B33" s="17" t="s">
        <v>157</v>
      </c>
      <c r="C33" s="17" t="s">
        <v>153</v>
      </c>
      <c r="D33" s="17" t="s">
        <v>158</v>
      </c>
      <c r="E33" s="16" t="s">
        <v>87</v>
      </c>
      <c r="F33" s="56">
        <v>1</v>
      </c>
      <c r="G33" s="56">
        <v>1</v>
      </c>
      <c r="H33" s="66">
        <f t="shared" si="5"/>
        <v>0</v>
      </c>
      <c r="I33" s="23">
        <v>12295</v>
      </c>
      <c r="J33" s="23">
        <v>12295</v>
      </c>
      <c r="K33" s="23">
        <f t="shared" si="6"/>
        <v>0</v>
      </c>
      <c r="L33" s="19">
        <f t="shared" si="7"/>
        <v>12295</v>
      </c>
      <c r="M33" s="19">
        <f t="shared" si="8"/>
        <v>12295</v>
      </c>
      <c r="N33" s="19">
        <f t="shared" si="9"/>
        <v>0</v>
      </c>
      <c r="O33" s="24"/>
    </row>
    <row r="34" ht="48" customHeight="1" spans="1:15">
      <c r="A34" s="16">
        <v>29</v>
      </c>
      <c r="B34" s="17" t="s">
        <v>159</v>
      </c>
      <c r="C34" s="17" t="s">
        <v>160</v>
      </c>
      <c r="D34" s="17" t="s">
        <v>161</v>
      </c>
      <c r="E34" s="16" t="s">
        <v>162</v>
      </c>
      <c r="F34" s="56">
        <v>0.234</v>
      </c>
      <c r="G34" s="56">
        <v>0.234</v>
      </c>
      <c r="H34" s="66">
        <f t="shared" si="5"/>
        <v>0</v>
      </c>
      <c r="I34" s="23">
        <v>992.37</v>
      </c>
      <c r="J34" s="23">
        <v>608.37</v>
      </c>
      <c r="K34" s="23">
        <f t="shared" si="6"/>
        <v>-384</v>
      </c>
      <c r="L34" s="19">
        <f t="shared" si="7"/>
        <v>232.21</v>
      </c>
      <c r="M34" s="19">
        <f t="shared" si="8"/>
        <v>142.36</v>
      </c>
      <c r="N34" s="19">
        <f t="shared" si="9"/>
        <v>-89.85</v>
      </c>
      <c r="O34" s="24"/>
    </row>
    <row r="35" ht="48" customHeight="1" spans="1:15">
      <c r="A35" s="16">
        <v>30</v>
      </c>
      <c r="B35" s="17" t="s">
        <v>163</v>
      </c>
      <c r="C35" s="17" t="s">
        <v>164</v>
      </c>
      <c r="D35" s="17" t="s">
        <v>165</v>
      </c>
      <c r="E35" s="16" t="s">
        <v>162</v>
      </c>
      <c r="F35" s="56">
        <v>0.495</v>
      </c>
      <c r="G35" s="56">
        <v>0.495</v>
      </c>
      <c r="H35" s="66">
        <f t="shared" si="5"/>
        <v>0</v>
      </c>
      <c r="I35" s="23">
        <v>992.21</v>
      </c>
      <c r="J35" s="23">
        <v>525.1</v>
      </c>
      <c r="K35" s="23">
        <f t="shared" si="6"/>
        <v>-467.11</v>
      </c>
      <c r="L35" s="19">
        <f t="shared" si="7"/>
        <v>491.14</v>
      </c>
      <c r="M35" s="19">
        <f t="shared" si="8"/>
        <v>259.92</v>
      </c>
      <c r="N35" s="19">
        <f t="shared" si="9"/>
        <v>-231.22</v>
      </c>
      <c r="O35" s="24"/>
    </row>
    <row r="36" ht="16" customHeight="1" spans="1:15">
      <c r="A36" s="16">
        <v>31</v>
      </c>
      <c r="B36" s="17" t="s">
        <v>166</v>
      </c>
      <c r="C36" s="17" t="s">
        <v>167</v>
      </c>
      <c r="D36" s="17" t="s">
        <v>168</v>
      </c>
      <c r="E36" s="16" t="s">
        <v>83</v>
      </c>
      <c r="F36" s="56">
        <v>7</v>
      </c>
      <c r="G36" s="56">
        <v>7</v>
      </c>
      <c r="H36" s="66">
        <f t="shared" si="5"/>
        <v>0</v>
      </c>
      <c r="I36" s="23">
        <v>254.98</v>
      </c>
      <c r="J36" s="23">
        <v>389.23</v>
      </c>
      <c r="K36" s="23">
        <f t="shared" si="6"/>
        <v>134.25</v>
      </c>
      <c r="L36" s="19">
        <f t="shared" si="7"/>
        <v>1784.86</v>
      </c>
      <c r="M36" s="19">
        <f t="shared" si="8"/>
        <v>2724.61</v>
      </c>
      <c r="N36" s="19">
        <f t="shared" si="9"/>
        <v>939.75</v>
      </c>
      <c r="O36" s="24"/>
    </row>
    <row r="37" ht="128" customHeight="1" spans="1:15">
      <c r="A37" s="16">
        <v>32</v>
      </c>
      <c r="B37" s="17" t="s">
        <v>169</v>
      </c>
      <c r="C37" s="17" t="s">
        <v>170</v>
      </c>
      <c r="D37" s="17" t="s">
        <v>171</v>
      </c>
      <c r="E37" s="16" t="s">
        <v>109</v>
      </c>
      <c r="F37" s="56">
        <v>1</v>
      </c>
      <c r="G37" s="56">
        <v>0</v>
      </c>
      <c r="H37" s="66">
        <f t="shared" si="5"/>
        <v>-1</v>
      </c>
      <c r="I37" s="23">
        <v>19110.39</v>
      </c>
      <c r="J37" s="23">
        <v>0</v>
      </c>
      <c r="K37" s="23">
        <f t="shared" si="6"/>
        <v>-19110.39</v>
      </c>
      <c r="L37" s="19">
        <f t="shared" si="7"/>
        <v>19110.39</v>
      </c>
      <c r="M37" s="19">
        <f t="shared" si="8"/>
        <v>0</v>
      </c>
      <c r="N37" s="19">
        <f t="shared" si="9"/>
        <v>-19110.39</v>
      </c>
      <c r="O37" s="24"/>
    </row>
    <row r="38" ht="64" customHeight="1" spans="1:15">
      <c r="A38" s="16">
        <v>33</v>
      </c>
      <c r="B38" s="17" t="s">
        <v>172</v>
      </c>
      <c r="C38" s="17" t="s">
        <v>173</v>
      </c>
      <c r="D38" s="17" t="s">
        <v>174</v>
      </c>
      <c r="E38" s="16" t="s">
        <v>101</v>
      </c>
      <c r="F38" s="56">
        <v>0</v>
      </c>
      <c r="G38" s="56">
        <v>7</v>
      </c>
      <c r="H38" s="66">
        <f t="shared" si="5"/>
        <v>7</v>
      </c>
      <c r="I38" s="23">
        <v>0</v>
      </c>
      <c r="J38" s="23">
        <v>79.55</v>
      </c>
      <c r="K38" s="23">
        <f t="shared" si="6"/>
        <v>79.55</v>
      </c>
      <c r="L38" s="19">
        <f t="shared" si="7"/>
        <v>0</v>
      </c>
      <c r="M38" s="19">
        <f t="shared" si="8"/>
        <v>556.85</v>
      </c>
      <c r="N38" s="19">
        <f t="shared" si="9"/>
        <v>556.85</v>
      </c>
      <c r="O38" s="24"/>
    </row>
    <row r="39" ht="80" customHeight="1" spans="1:15">
      <c r="A39" s="16">
        <v>34</v>
      </c>
      <c r="B39" s="17" t="s">
        <v>175</v>
      </c>
      <c r="C39" s="17" t="s">
        <v>173</v>
      </c>
      <c r="D39" s="17" t="s">
        <v>176</v>
      </c>
      <c r="E39" s="16" t="s">
        <v>101</v>
      </c>
      <c r="F39" s="56">
        <v>0</v>
      </c>
      <c r="G39" s="56">
        <v>5</v>
      </c>
      <c r="H39" s="66">
        <f t="shared" si="5"/>
        <v>5</v>
      </c>
      <c r="I39" s="23">
        <v>0</v>
      </c>
      <c r="J39" s="23">
        <v>157.29</v>
      </c>
      <c r="K39" s="23">
        <f t="shared" ref="K39:K73" si="10">J39-I39</f>
        <v>157.29</v>
      </c>
      <c r="L39" s="19">
        <f t="shared" si="7"/>
        <v>0</v>
      </c>
      <c r="M39" s="19">
        <f t="shared" si="8"/>
        <v>786.45</v>
      </c>
      <c r="N39" s="19">
        <f t="shared" si="9"/>
        <v>786.45</v>
      </c>
      <c r="O39" s="24"/>
    </row>
    <row r="40" ht="48" customHeight="1" spans="1:15">
      <c r="A40" s="16">
        <v>35</v>
      </c>
      <c r="B40" s="17" t="s">
        <v>177</v>
      </c>
      <c r="C40" s="17" t="s">
        <v>173</v>
      </c>
      <c r="D40" s="17" t="s">
        <v>178</v>
      </c>
      <c r="E40" s="16" t="s">
        <v>101</v>
      </c>
      <c r="F40" s="56">
        <v>0</v>
      </c>
      <c r="G40" s="56">
        <v>9</v>
      </c>
      <c r="H40" s="66">
        <f t="shared" ref="H40:H73" si="11">G40-F40</f>
        <v>9</v>
      </c>
      <c r="I40" s="23">
        <v>0</v>
      </c>
      <c r="J40" s="23">
        <v>51.69</v>
      </c>
      <c r="K40" s="23">
        <f t="shared" si="10"/>
        <v>51.69</v>
      </c>
      <c r="L40" s="19">
        <f t="shared" ref="L40:L73" si="12">F40*I40</f>
        <v>0</v>
      </c>
      <c r="M40" s="19">
        <f t="shared" ref="M40:M73" si="13">G40*J40</f>
        <v>465.21</v>
      </c>
      <c r="N40" s="19">
        <f t="shared" ref="N40:N73" si="14">M40-L40</f>
        <v>465.21</v>
      </c>
      <c r="O40" s="24"/>
    </row>
    <row r="41" ht="32" customHeight="1" spans="1:15">
      <c r="A41" s="16">
        <v>36</v>
      </c>
      <c r="B41" s="17" t="s">
        <v>179</v>
      </c>
      <c r="C41" s="17" t="s">
        <v>180</v>
      </c>
      <c r="D41" s="17" t="s">
        <v>181</v>
      </c>
      <c r="E41" s="16" t="s">
        <v>72</v>
      </c>
      <c r="F41" s="56">
        <v>0</v>
      </c>
      <c r="G41" s="56">
        <v>3</v>
      </c>
      <c r="H41" s="66">
        <f t="shared" si="11"/>
        <v>3</v>
      </c>
      <c r="I41" s="23">
        <v>0</v>
      </c>
      <c r="J41" s="23">
        <v>81.96</v>
      </c>
      <c r="K41" s="23">
        <f t="shared" si="10"/>
        <v>81.96</v>
      </c>
      <c r="L41" s="19">
        <f t="shared" si="12"/>
        <v>0</v>
      </c>
      <c r="M41" s="19">
        <f t="shared" si="13"/>
        <v>245.88</v>
      </c>
      <c r="N41" s="19">
        <f t="shared" si="14"/>
        <v>245.88</v>
      </c>
      <c r="O41" s="24"/>
    </row>
    <row r="42" ht="64" customHeight="1" spans="1:15">
      <c r="A42" s="16">
        <v>37</v>
      </c>
      <c r="B42" s="17" t="s">
        <v>182</v>
      </c>
      <c r="C42" s="17" t="s">
        <v>183</v>
      </c>
      <c r="D42" s="17" t="s">
        <v>184</v>
      </c>
      <c r="E42" s="16" t="s">
        <v>101</v>
      </c>
      <c r="F42" s="56">
        <v>0</v>
      </c>
      <c r="G42" s="56">
        <v>6</v>
      </c>
      <c r="H42" s="66">
        <f t="shared" si="11"/>
        <v>6</v>
      </c>
      <c r="I42" s="23">
        <v>0</v>
      </c>
      <c r="J42" s="23">
        <v>532.89</v>
      </c>
      <c r="K42" s="23">
        <f t="shared" si="10"/>
        <v>532.89</v>
      </c>
      <c r="L42" s="19">
        <f t="shared" si="12"/>
        <v>0</v>
      </c>
      <c r="M42" s="19">
        <f t="shared" si="13"/>
        <v>3197.34</v>
      </c>
      <c r="N42" s="19">
        <f t="shared" si="14"/>
        <v>3197.34</v>
      </c>
      <c r="O42" s="24"/>
    </row>
    <row r="43" ht="32" customHeight="1" spans="1:15">
      <c r="A43" s="16">
        <v>38</v>
      </c>
      <c r="B43" s="17" t="s">
        <v>185</v>
      </c>
      <c r="C43" s="17" t="s">
        <v>186</v>
      </c>
      <c r="D43" s="17" t="s">
        <v>187</v>
      </c>
      <c r="E43" s="16" t="s">
        <v>93</v>
      </c>
      <c r="F43" s="56">
        <v>0</v>
      </c>
      <c r="G43" s="56">
        <v>2</v>
      </c>
      <c r="H43" s="66">
        <f t="shared" si="11"/>
        <v>2</v>
      </c>
      <c r="I43" s="23">
        <v>0</v>
      </c>
      <c r="J43" s="23">
        <v>2821.1</v>
      </c>
      <c r="K43" s="23">
        <f t="shared" si="10"/>
        <v>2821.1</v>
      </c>
      <c r="L43" s="19">
        <f t="shared" si="12"/>
        <v>0</v>
      </c>
      <c r="M43" s="19">
        <f t="shared" si="13"/>
        <v>5642.2</v>
      </c>
      <c r="N43" s="19">
        <f t="shared" si="14"/>
        <v>5642.2</v>
      </c>
      <c r="O43" s="24"/>
    </row>
    <row r="44" ht="32" customHeight="1" spans="1:15">
      <c r="A44" s="16">
        <v>39</v>
      </c>
      <c r="B44" s="17" t="s">
        <v>188</v>
      </c>
      <c r="C44" s="17" t="s">
        <v>183</v>
      </c>
      <c r="D44" s="17" t="s">
        <v>189</v>
      </c>
      <c r="E44" s="16" t="s">
        <v>101</v>
      </c>
      <c r="F44" s="56">
        <v>0</v>
      </c>
      <c r="G44" s="56">
        <v>2</v>
      </c>
      <c r="H44" s="66">
        <f t="shared" si="11"/>
        <v>2</v>
      </c>
      <c r="I44" s="23">
        <v>0</v>
      </c>
      <c r="J44" s="23">
        <v>5300.59</v>
      </c>
      <c r="K44" s="23">
        <f t="shared" si="10"/>
        <v>5300.59</v>
      </c>
      <c r="L44" s="19">
        <f t="shared" si="12"/>
        <v>0</v>
      </c>
      <c r="M44" s="19">
        <f t="shared" si="13"/>
        <v>10601.18</v>
      </c>
      <c r="N44" s="19">
        <f t="shared" si="14"/>
        <v>10601.18</v>
      </c>
      <c r="O44" s="24"/>
    </row>
    <row r="45" ht="64" customHeight="1" spans="1:15">
      <c r="A45" s="16">
        <v>40</v>
      </c>
      <c r="B45" s="17" t="s">
        <v>190</v>
      </c>
      <c r="C45" s="17" t="s">
        <v>183</v>
      </c>
      <c r="D45" s="17" t="s">
        <v>191</v>
      </c>
      <c r="E45" s="16" t="s">
        <v>93</v>
      </c>
      <c r="F45" s="56">
        <v>0</v>
      </c>
      <c r="G45" s="56">
        <v>1</v>
      </c>
      <c r="H45" s="66">
        <f t="shared" si="11"/>
        <v>1</v>
      </c>
      <c r="I45" s="23">
        <v>0</v>
      </c>
      <c r="J45" s="23">
        <v>35231.5</v>
      </c>
      <c r="K45" s="23">
        <f t="shared" si="10"/>
        <v>35231.5</v>
      </c>
      <c r="L45" s="19">
        <f t="shared" si="12"/>
        <v>0</v>
      </c>
      <c r="M45" s="19">
        <f t="shared" si="13"/>
        <v>35231.5</v>
      </c>
      <c r="N45" s="19">
        <f t="shared" si="14"/>
        <v>35231.5</v>
      </c>
      <c r="O45" s="24"/>
    </row>
    <row r="46" ht="48" customHeight="1" spans="1:15">
      <c r="A46" s="16">
        <v>41</v>
      </c>
      <c r="B46" s="17" t="s">
        <v>192</v>
      </c>
      <c r="C46" s="17" t="s">
        <v>193</v>
      </c>
      <c r="D46" s="17" t="s">
        <v>194</v>
      </c>
      <c r="E46" s="16" t="s">
        <v>195</v>
      </c>
      <c r="F46" s="56">
        <v>0</v>
      </c>
      <c r="G46" s="56">
        <v>21.1</v>
      </c>
      <c r="H46" s="66">
        <f t="shared" si="11"/>
        <v>21</v>
      </c>
      <c r="I46" s="23">
        <v>0</v>
      </c>
      <c r="J46" s="23">
        <v>9.46</v>
      </c>
      <c r="K46" s="23">
        <f t="shared" si="10"/>
        <v>9.46</v>
      </c>
      <c r="L46" s="19">
        <f t="shared" si="12"/>
        <v>0</v>
      </c>
      <c r="M46" s="19">
        <f t="shared" si="13"/>
        <v>199.61</v>
      </c>
      <c r="N46" s="19">
        <f t="shared" si="14"/>
        <v>199.61</v>
      </c>
      <c r="O46" s="24"/>
    </row>
    <row r="47" ht="48" customHeight="1" spans="1:15">
      <c r="A47" s="16">
        <v>42</v>
      </c>
      <c r="B47" s="17" t="s">
        <v>196</v>
      </c>
      <c r="C47" s="17" t="s">
        <v>197</v>
      </c>
      <c r="D47" s="17" t="s">
        <v>198</v>
      </c>
      <c r="E47" s="16" t="s">
        <v>76</v>
      </c>
      <c r="F47" s="56">
        <v>0</v>
      </c>
      <c r="G47" s="56">
        <v>6</v>
      </c>
      <c r="H47" s="66">
        <f t="shared" si="11"/>
        <v>6</v>
      </c>
      <c r="I47" s="23">
        <v>0</v>
      </c>
      <c r="J47" s="23">
        <v>73.97</v>
      </c>
      <c r="K47" s="23">
        <f t="shared" si="10"/>
        <v>73.97</v>
      </c>
      <c r="L47" s="19">
        <f t="shared" si="12"/>
        <v>0</v>
      </c>
      <c r="M47" s="19">
        <f t="shared" si="13"/>
        <v>443.82</v>
      </c>
      <c r="N47" s="19">
        <f t="shared" si="14"/>
        <v>443.82</v>
      </c>
      <c r="O47" s="24"/>
    </row>
    <row r="48" ht="48" customHeight="1" spans="1:15">
      <c r="A48" s="16">
        <v>43</v>
      </c>
      <c r="B48" s="17" t="s">
        <v>199</v>
      </c>
      <c r="C48" s="17" t="s">
        <v>197</v>
      </c>
      <c r="D48" s="17" t="s">
        <v>200</v>
      </c>
      <c r="E48" s="16" t="s">
        <v>76</v>
      </c>
      <c r="F48" s="56">
        <v>0</v>
      </c>
      <c r="G48" s="56">
        <v>3</v>
      </c>
      <c r="H48" s="66">
        <f t="shared" si="11"/>
        <v>3</v>
      </c>
      <c r="I48" s="23">
        <v>0</v>
      </c>
      <c r="J48" s="23">
        <v>894.6</v>
      </c>
      <c r="K48" s="23">
        <f t="shared" si="10"/>
        <v>894.6</v>
      </c>
      <c r="L48" s="19">
        <f t="shared" si="12"/>
        <v>0</v>
      </c>
      <c r="M48" s="19">
        <f t="shared" si="13"/>
        <v>2683.8</v>
      </c>
      <c r="N48" s="19">
        <f t="shared" si="14"/>
        <v>2683.8</v>
      </c>
      <c r="O48" s="24"/>
    </row>
    <row r="49" ht="32" customHeight="1" spans="1:15">
      <c r="A49" s="16">
        <v>44</v>
      </c>
      <c r="B49" s="21" t="s">
        <v>201</v>
      </c>
      <c r="C49" s="21" t="s">
        <v>202</v>
      </c>
      <c r="D49" s="21" t="s">
        <v>203</v>
      </c>
      <c r="E49" s="22" t="s">
        <v>101</v>
      </c>
      <c r="F49" s="56">
        <v>2</v>
      </c>
      <c r="G49" s="56">
        <v>0</v>
      </c>
      <c r="H49" s="66">
        <f t="shared" si="11"/>
        <v>-2</v>
      </c>
      <c r="I49" s="23">
        <v>4232.59</v>
      </c>
      <c r="J49" s="23">
        <v>0</v>
      </c>
      <c r="K49" s="23">
        <f t="shared" si="10"/>
        <v>-4232.59</v>
      </c>
      <c r="L49" s="19">
        <f t="shared" si="12"/>
        <v>8465.18</v>
      </c>
      <c r="M49" s="19">
        <f t="shared" si="13"/>
        <v>0</v>
      </c>
      <c r="N49" s="19">
        <f t="shared" si="14"/>
        <v>-8465.18</v>
      </c>
      <c r="O49" s="24"/>
    </row>
    <row r="50" ht="16" customHeight="1" spans="1:15">
      <c r="A50" s="16">
        <v>45</v>
      </c>
      <c r="B50" s="17" t="s">
        <v>204</v>
      </c>
      <c r="C50" s="17" t="s">
        <v>205</v>
      </c>
      <c r="D50" s="17" t="s">
        <v>131</v>
      </c>
      <c r="E50" s="16" t="s">
        <v>101</v>
      </c>
      <c r="F50" s="56">
        <v>0</v>
      </c>
      <c r="G50" s="56">
        <v>6</v>
      </c>
      <c r="H50" s="66">
        <f t="shared" si="11"/>
        <v>6</v>
      </c>
      <c r="I50" s="23">
        <v>0</v>
      </c>
      <c r="J50" s="23">
        <v>1485.55</v>
      </c>
      <c r="K50" s="23">
        <f t="shared" si="10"/>
        <v>1485.55</v>
      </c>
      <c r="L50" s="19">
        <f t="shared" si="12"/>
        <v>0</v>
      </c>
      <c r="M50" s="19">
        <f t="shared" si="13"/>
        <v>8913.3</v>
      </c>
      <c r="N50" s="19">
        <f t="shared" si="14"/>
        <v>8913.3</v>
      </c>
      <c r="O50" s="24"/>
    </row>
    <row r="51" ht="48" customHeight="1" spans="1:15">
      <c r="A51" s="16">
        <v>46</v>
      </c>
      <c r="B51" s="17" t="s">
        <v>206</v>
      </c>
      <c r="C51" s="17" t="s">
        <v>207</v>
      </c>
      <c r="D51" s="17" t="s">
        <v>208</v>
      </c>
      <c r="E51" s="16" t="s">
        <v>97</v>
      </c>
      <c r="F51" s="56">
        <v>0</v>
      </c>
      <c r="G51" s="56">
        <v>1</v>
      </c>
      <c r="H51" s="66">
        <f t="shared" si="11"/>
        <v>1</v>
      </c>
      <c r="I51" s="23">
        <v>0</v>
      </c>
      <c r="J51" s="23">
        <v>3004.08</v>
      </c>
      <c r="K51" s="23">
        <f t="shared" si="10"/>
        <v>3004.08</v>
      </c>
      <c r="L51" s="19">
        <f t="shared" si="12"/>
        <v>0</v>
      </c>
      <c r="M51" s="19">
        <f t="shared" si="13"/>
        <v>3004.08</v>
      </c>
      <c r="N51" s="19">
        <f t="shared" si="14"/>
        <v>3004.08</v>
      </c>
      <c r="O51" s="24"/>
    </row>
    <row r="52" ht="80" customHeight="1" spans="1:15">
      <c r="A52" s="16">
        <v>47</v>
      </c>
      <c r="B52" s="17" t="s">
        <v>209</v>
      </c>
      <c r="C52" s="17" t="s">
        <v>210</v>
      </c>
      <c r="D52" s="17" t="s">
        <v>211</v>
      </c>
      <c r="E52" s="16" t="s">
        <v>72</v>
      </c>
      <c r="F52" s="56">
        <v>10</v>
      </c>
      <c r="G52" s="56">
        <v>10</v>
      </c>
      <c r="H52" s="66">
        <f t="shared" si="11"/>
        <v>0</v>
      </c>
      <c r="I52" s="23">
        <v>38.92</v>
      </c>
      <c r="J52" s="23">
        <v>56.34</v>
      </c>
      <c r="K52" s="23">
        <f t="shared" si="10"/>
        <v>17.42</v>
      </c>
      <c r="L52" s="19">
        <f t="shared" si="12"/>
        <v>389.2</v>
      </c>
      <c r="M52" s="19">
        <f t="shared" si="13"/>
        <v>563.4</v>
      </c>
      <c r="N52" s="19">
        <f t="shared" si="14"/>
        <v>174.2</v>
      </c>
      <c r="O52" s="24"/>
    </row>
    <row r="53" ht="80" customHeight="1" spans="1:15">
      <c r="A53" s="16">
        <v>48</v>
      </c>
      <c r="B53" s="17" t="s">
        <v>212</v>
      </c>
      <c r="C53" s="17" t="s">
        <v>213</v>
      </c>
      <c r="D53" s="17" t="s">
        <v>211</v>
      </c>
      <c r="E53" s="16" t="s">
        <v>72</v>
      </c>
      <c r="F53" s="56">
        <v>38</v>
      </c>
      <c r="G53" s="56">
        <v>38</v>
      </c>
      <c r="H53" s="66">
        <f t="shared" si="11"/>
        <v>0</v>
      </c>
      <c r="I53" s="23">
        <v>38.38</v>
      </c>
      <c r="J53" s="23">
        <v>56.34</v>
      </c>
      <c r="K53" s="23">
        <f t="shared" si="10"/>
        <v>17.96</v>
      </c>
      <c r="L53" s="19">
        <f t="shared" si="12"/>
        <v>1458.44</v>
      </c>
      <c r="M53" s="19">
        <f t="shared" si="13"/>
        <v>2140.92</v>
      </c>
      <c r="N53" s="19">
        <f t="shared" si="14"/>
        <v>682.48</v>
      </c>
      <c r="O53" s="24"/>
    </row>
    <row r="54" ht="64" customHeight="1" spans="1:15">
      <c r="A54" s="16">
        <v>49</v>
      </c>
      <c r="B54" s="17" t="s">
        <v>214</v>
      </c>
      <c r="C54" s="17" t="s">
        <v>215</v>
      </c>
      <c r="D54" s="17" t="s">
        <v>216</v>
      </c>
      <c r="E54" s="16" t="s">
        <v>162</v>
      </c>
      <c r="F54" s="56">
        <v>0.168</v>
      </c>
      <c r="G54" s="56">
        <v>0.168</v>
      </c>
      <c r="H54" s="66">
        <f t="shared" si="11"/>
        <v>0</v>
      </c>
      <c r="I54" s="23">
        <v>6181.83</v>
      </c>
      <c r="J54" s="23">
        <v>5903.75</v>
      </c>
      <c r="K54" s="23">
        <f t="shared" si="10"/>
        <v>-278.08</v>
      </c>
      <c r="L54" s="19">
        <f t="shared" si="12"/>
        <v>1038.55</v>
      </c>
      <c r="M54" s="19">
        <f t="shared" si="13"/>
        <v>991.83</v>
      </c>
      <c r="N54" s="19">
        <f t="shared" si="14"/>
        <v>-46.72</v>
      </c>
      <c r="O54" s="24"/>
    </row>
    <row r="55" ht="64" customHeight="1" spans="1:15">
      <c r="A55" s="16">
        <v>50</v>
      </c>
      <c r="B55" s="17" t="s">
        <v>217</v>
      </c>
      <c r="C55" s="17" t="s">
        <v>218</v>
      </c>
      <c r="D55" s="17" t="s">
        <v>219</v>
      </c>
      <c r="E55" s="16" t="s">
        <v>162</v>
      </c>
      <c r="F55" s="56">
        <v>0.168</v>
      </c>
      <c r="G55" s="56">
        <v>0.168</v>
      </c>
      <c r="H55" s="66">
        <f t="shared" si="11"/>
        <v>0</v>
      </c>
      <c r="I55" s="23">
        <v>12044.32</v>
      </c>
      <c r="J55" s="23">
        <v>11210.09</v>
      </c>
      <c r="K55" s="23">
        <f t="shared" si="10"/>
        <v>-834.23</v>
      </c>
      <c r="L55" s="19">
        <f t="shared" si="12"/>
        <v>2023.45</v>
      </c>
      <c r="M55" s="19">
        <f t="shared" si="13"/>
        <v>1883.3</v>
      </c>
      <c r="N55" s="19">
        <f t="shared" si="14"/>
        <v>-140.15</v>
      </c>
      <c r="O55" s="24"/>
    </row>
    <row r="56" ht="64" customHeight="1" spans="1:15">
      <c r="A56" s="16">
        <v>51</v>
      </c>
      <c r="B56" s="17" t="s">
        <v>220</v>
      </c>
      <c r="C56" s="17" t="s">
        <v>221</v>
      </c>
      <c r="D56" s="17" t="s">
        <v>222</v>
      </c>
      <c r="E56" s="16" t="s">
        <v>162</v>
      </c>
      <c r="F56" s="56">
        <v>0.028</v>
      </c>
      <c r="G56" s="56">
        <v>0.028</v>
      </c>
      <c r="H56" s="66">
        <f t="shared" si="11"/>
        <v>0</v>
      </c>
      <c r="I56" s="23">
        <v>7533.9</v>
      </c>
      <c r="J56" s="23">
        <v>9659.1</v>
      </c>
      <c r="K56" s="23">
        <f t="shared" si="10"/>
        <v>2125.2</v>
      </c>
      <c r="L56" s="19">
        <f t="shared" si="12"/>
        <v>210.95</v>
      </c>
      <c r="M56" s="19">
        <f t="shared" si="13"/>
        <v>270.45</v>
      </c>
      <c r="N56" s="19">
        <f t="shared" si="14"/>
        <v>59.5</v>
      </c>
      <c r="O56" s="24"/>
    </row>
    <row r="57" ht="32" customHeight="1" spans="1:15">
      <c r="A57" s="16"/>
      <c r="B57" s="17" t="s">
        <v>223</v>
      </c>
      <c r="C57" s="17" t="s">
        <v>224</v>
      </c>
      <c r="D57" s="17" t="s">
        <v>225</v>
      </c>
      <c r="E57" s="16" t="s">
        <v>101</v>
      </c>
      <c r="F57" s="56">
        <v>1</v>
      </c>
      <c r="G57" s="56">
        <v>1</v>
      </c>
      <c r="H57" s="66">
        <f t="shared" si="11"/>
        <v>0</v>
      </c>
      <c r="I57" s="23">
        <v>1986.4</v>
      </c>
      <c r="J57" s="23">
        <v>584.46</v>
      </c>
      <c r="K57" s="23">
        <f t="shared" si="10"/>
        <v>-1401.94</v>
      </c>
      <c r="L57" s="19">
        <f t="shared" si="12"/>
        <v>1986.4</v>
      </c>
      <c r="M57" s="19">
        <f t="shared" si="13"/>
        <v>584.46</v>
      </c>
      <c r="N57" s="19">
        <f t="shared" si="14"/>
        <v>-1401.94</v>
      </c>
      <c r="O57" s="24"/>
    </row>
    <row r="58" ht="48" customHeight="1" spans="1:15">
      <c r="A58" s="16">
        <v>53</v>
      </c>
      <c r="B58" s="17" t="s">
        <v>226</v>
      </c>
      <c r="C58" s="17" t="s">
        <v>227</v>
      </c>
      <c r="D58" s="17" t="s">
        <v>228</v>
      </c>
      <c r="E58" s="16" t="s">
        <v>101</v>
      </c>
      <c r="F58" s="56">
        <v>2</v>
      </c>
      <c r="G58" s="56">
        <v>2</v>
      </c>
      <c r="H58" s="66">
        <f t="shared" si="11"/>
        <v>0</v>
      </c>
      <c r="I58" s="23">
        <v>366.77</v>
      </c>
      <c r="J58" s="23">
        <v>75.04</v>
      </c>
      <c r="K58" s="23">
        <f t="shared" si="10"/>
        <v>-291.73</v>
      </c>
      <c r="L58" s="19">
        <f t="shared" si="12"/>
        <v>733.54</v>
      </c>
      <c r="M58" s="19">
        <f t="shared" si="13"/>
        <v>150.08</v>
      </c>
      <c r="N58" s="19">
        <f t="shared" si="14"/>
        <v>-583.46</v>
      </c>
      <c r="O58" s="24"/>
    </row>
    <row r="59" ht="128" customHeight="1" spans="1:15">
      <c r="A59" s="16">
        <v>54</v>
      </c>
      <c r="B59" s="17" t="s">
        <v>229</v>
      </c>
      <c r="C59" s="17" t="s">
        <v>230</v>
      </c>
      <c r="D59" s="17" t="s">
        <v>231</v>
      </c>
      <c r="E59" s="16" t="s">
        <v>101</v>
      </c>
      <c r="F59" s="56">
        <v>2</v>
      </c>
      <c r="G59" s="56">
        <v>2</v>
      </c>
      <c r="H59" s="66">
        <f t="shared" si="11"/>
        <v>0</v>
      </c>
      <c r="I59" s="23">
        <v>4915.74</v>
      </c>
      <c r="J59" s="23">
        <v>1957.8</v>
      </c>
      <c r="K59" s="23">
        <f t="shared" si="10"/>
        <v>-2957.94</v>
      </c>
      <c r="L59" s="19">
        <f t="shared" si="12"/>
        <v>9831.48</v>
      </c>
      <c r="M59" s="19">
        <f t="shared" si="13"/>
        <v>3915.6</v>
      </c>
      <c r="N59" s="19">
        <f t="shared" si="14"/>
        <v>-5915.88</v>
      </c>
      <c r="O59" s="24"/>
    </row>
    <row r="60" ht="32" customHeight="1" spans="1:15">
      <c r="A60" s="16">
        <v>55</v>
      </c>
      <c r="B60" s="17" t="s">
        <v>232</v>
      </c>
      <c r="C60" s="17" t="s">
        <v>233</v>
      </c>
      <c r="D60" s="17" t="s">
        <v>234</v>
      </c>
      <c r="E60" s="16" t="s">
        <v>101</v>
      </c>
      <c r="F60" s="56">
        <v>0</v>
      </c>
      <c r="G60" s="56">
        <v>2</v>
      </c>
      <c r="H60" s="66">
        <f t="shared" si="11"/>
        <v>2</v>
      </c>
      <c r="I60" s="23">
        <v>0</v>
      </c>
      <c r="J60" s="23">
        <v>427.21</v>
      </c>
      <c r="K60" s="23">
        <f t="shared" si="10"/>
        <v>427.21</v>
      </c>
      <c r="L60" s="19">
        <f t="shared" si="12"/>
        <v>0</v>
      </c>
      <c r="M60" s="19">
        <f t="shared" si="13"/>
        <v>854.42</v>
      </c>
      <c r="N60" s="19">
        <f t="shared" si="14"/>
        <v>854.42</v>
      </c>
      <c r="O60" s="24"/>
    </row>
    <row r="61" ht="128" customHeight="1" spans="1:15">
      <c r="A61" s="16">
        <v>56</v>
      </c>
      <c r="B61" s="17" t="s">
        <v>235</v>
      </c>
      <c r="C61" s="17" t="s">
        <v>236</v>
      </c>
      <c r="D61" s="17" t="s">
        <v>237</v>
      </c>
      <c r="E61" s="16" t="s">
        <v>101</v>
      </c>
      <c r="F61" s="56">
        <v>3</v>
      </c>
      <c r="G61" s="56">
        <v>3</v>
      </c>
      <c r="H61" s="66">
        <f t="shared" si="11"/>
        <v>0</v>
      </c>
      <c r="I61" s="23">
        <v>1285.3</v>
      </c>
      <c r="J61" s="23">
        <v>364.56</v>
      </c>
      <c r="K61" s="23">
        <f t="shared" si="10"/>
        <v>-920.74</v>
      </c>
      <c r="L61" s="19">
        <f t="shared" si="12"/>
        <v>3855.9</v>
      </c>
      <c r="M61" s="19">
        <f t="shared" si="13"/>
        <v>1093.68</v>
      </c>
      <c r="N61" s="19">
        <f t="shared" si="14"/>
        <v>-2762.22</v>
      </c>
      <c r="O61" s="24"/>
    </row>
    <row r="62" ht="32" customHeight="1" spans="1:15">
      <c r="A62" s="16">
        <v>57</v>
      </c>
      <c r="B62" s="21" t="s">
        <v>94</v>
      </c>
      <c r="C62" s="21" t="s">
        <v>238</v>
      </c>
      <c r="D62" s="21" t="s">
        <v>239</v>
      </c>
      <c r="E62" s="22" t="s">
        <v>101</v>
      </c>
      <c r="F62" s="56">
        <v>3</v>
      </c>
      <c r="G62" s="56">
        <v>0</v>
      </c>
      <c r="H62" s="66">
        <f t="shared" si="11"/>
        <v>-3</v>
      </c>
      <c r="I62" s="23">
        <v>6126.68</v>
      </c>
      <c r="J62" s="23">
        <v>0</v>
      </c>
      <c r="K62" s="23">
        <f t="shared" si="10"/>
        <v>-6126.68</v>
      </c>
      <c r="L62" s="19">
        <f t="shared" si="12"/>
        <v>18380.04</v>
      </c>
      <c r="M62" s="19">
        <f t="shared" si="13"/>
        <v>0</v>
      </c>
      <c r="N62" s="19">
        <f t="shared" si="14"/>
        <v>-18380.04</v>
      </c>
      <c r="O62" s="24"/>
    </row>
    <row r="63" ht="48" customHeight="1" spans="1:15">
      <c r="A63" s="16">
        <v>55</v>
      </c>
      <c r="B63" s="17" t="s">
        <v>240</v>
      </c>
      <c r="C63" s="17" t="s">
        <v>241</v>
      </c>
      <c r="D63" s="17" t="s">
        <v>242</v>
      </c>
      <c r="E63" s="22" t="s">
        <v>93</v>
      </c>
      <c r="F63" s="56">
        <v>2</v>
      </c>
      <c r="G63" s="56">
        <v>2</v>
      </c>
      <c r="H63" s="66">
        <f t="shared" si="11"/>
        <v>0</v>
      </c>
      <c r="I63" s="23">
        <v>301.05</v>
      </c>
      <c r="J63" s="23">
        <v>236.93</v>
      </c>
      <c r="K63" s="23">
        <f t="shared" si="10"/>
        <v>-64.12</v>
      </c>
      <c r="L63" s="19">
        <f t="shared" si="12"/>
        <v>602.1</v>
      </c>
      <c r="M63" s="19">
        <f t="shared" si="13"/>
        <v>473.86</v>
      </c>
      <c r="N63" s="19">
        <f t="shared" si="14"/>
        <v>-128.24</v>
      </c>
      <c r="O63" s="24"/>
    </row>
    <row r="64" ht="48" customHeight="1" spans="1:15">
      <c r="A64" s="16">
        <v>58</v>
      </c>
      <c r="B64" s="17" t="s">
        <v>243</v>
      </c>
      <c r="C64" s="17" t="s">
        <v>244</v>
      </c>
      <c r="D64" s="17" t="s">
        <v>245</v>
      </c>
      <c r="E64" s="22" t="s">
        <v>93</v>
      </c>
      <c r="F64" s="56">
        <v>0</v>
      </c>
      <c r="G64" s="56">
        <v>2</v>
      </c>
      <c r="H64" s="66">
        <f t="shared" si="11"/>
        <v>2</v>
      </c>
      <c r="I64" s="23">
        <v>0</v>
      </c>
      <c r="J64" s="23">
        <v>127.62</v>
      </c>
      <c r="K64" s="23">
        <f t="shared" si="10"/>
        <v>127.62</v>
      </c>
      <c r="L64" s="19">
        <f t="shared" si="12"/>
        <v>0</v>
      </c>
      <c r="M64" s="19">
        <f t="shared" si="13"/>
        <v>255.24</v>
      </c>
      <c r="N64" s="19">
        <f t="shared" si="14"/>
        <v>255.24</v>
      </c>
      <c r="O64" s="24"/>
    </row>
    <row r="65" ht="16" customHeight="1" spans="1:15">
      <c r="A65" s="16">
        <v>59</v>
      </c>
      <c r="B65" s="17" t="s">
        <v>246</v>
      </c>
      <c r="C65" s="17" t="s">
        <v>247</v>
      </c>
      <c r="D65" s="17" t="s">
        <v>248</v>
      </c>
      <c r="E65" s="16" t="s">
        <v>101</v>
      </c>
      <c r="F65" s="56">
        <v>1</v>
      </c>
      <c r="G65" s="56">
        <v>1</v>
      </c>
      <c r="H65" s="66">
        <f t="shared" si="11"/>
        <v>0</v>
      </c>
      <c r="I65" s="23">
        <v>380.26</v>
      </c>
      <c r="J65" s="23">
        <v>649.22</v>
      </c>
      <c r="K65" s="23">
        <f t="shared" si="10"/>
        <v>268.96</v>
      </c>
      <c r="L65" s="19">
        <f t="shared" si="12"/>
        <v>380.26</v>
      </c>
      <c r="M65" s="19">
        <f t="shared" si="13"/>
        <v>649.22</v>
      </c>
      <c r="N65" s="19">
        <f t="shared" si="14"/>
        <v>268.96</v>
      </c>
      <c r="O65" s="24"/>
    </row>
    <row r="66" ht="16" customHeight="1" spans="1:15">
      <c r="A66" s="16">
        <v>60</v>
      </c>
      <c r="B66" s="21" t="s">
        <v>249</v>
      </c>
      <c r="C66" s="21" t="s">
        <v>124</v>
      </c>
      <c r="D66" s="21" t="s">
        <v>125</v>
      </c>
      <c r="E66" s="22" t="s">
        <v>105</v>
      </c>
      <c r="F66" s="56">
        <v>1</v>
      </c>
      <c r="G66" s="56">
        <v>0</v>
      </c>
      <c r="H66" s="66">
        <f t="shared" si="11"/>
        <v>-1</v>
      </c>
      <c r="I66" s="23">
        <v>242.15</v>
      </c>
      <c r="J66" s="23">
        <v>0</v>
      </c>
      <c r="K66" s="23">
        <f t="shared" si="10"/>
        <v>-242.15</v>
      </c>
      <c r="L66" s="19">
        <f t="shared" si="12"/>
        <v>242.15</v>
      </c>
      <c r="M66" s="19">
        <f t="shared" si="13"/>
        <v>0</v>
      </c>
      <c r="N66" s="19">
        <f t="shared" si="14"/>
        <v>-242.15</v>
      </c>
      <c r="O66" s="24"/>
    </row>
    <row r="67" ht="32" customHeight="1" spans="1:15">
      <c r="A67" s="16">
        <v>61</v>
      </c>
      <c r="B67" s="17" t="s">
        <v>250</v>
      </c>
      <c r="C67" s="17" t="s">
        <v>167</v>
      </c>
      <c r="D67" s="17" t="s">
        <v>251</v>
      </c>
      <c r="E67" s="16" t="s">
        <v>83</v>
      </c>
      <c r="F67" s="56">
        <v>1</v>
      </c>
      <c r="G67" s="56">
        <v>1</v>
      </c>
      <c r="H67" s="66">
        <f t="shared" si="11"/>
        <v>0</v>
      </c>
      <c r="I67" s="23">
        <v>252.12</v>
      </c>
      <c r="J67" s="23">
        <v>434.07</v>
      </c>
      <c r="K67" s="23">
        <f t="shared" si="10"/>
        <v>181.95</v>
      </c>
      <c r="L67" s="19">
        <f t="shared" si="12"/>
        <v>252.12</v>
      </c>
      <c r="M67" s="19">
        <f t="shared" si="13"/>
        <v>434.07</v>
      </c>
      <c r="N67" s="19">
        <f t="shared" si="14"/>
        <v>181.95</v>
      </c>
      <c r="O67" s="24"/>
    </row>
    <row r="68" ht="64" customHeight="1" spans="1:15">
      <c r="A68" s="16">
        <v>62</v>
      </c>
      <c r="B68" s="17" t="s">
        <v>252</v>
      </c>
      <c r="C68" s="17" t="s">
        <v>253</v>
      </c>
      <c r="D68" s="17" t="s">
        <v>254</v>
      </c>
      <c r="E68" s="16" t="s">
        <v>162</v>
      </c>
      <c r="F68" s="56">
        <v>0.048</v>
      </c>
      <c r="G68" s="56">
        <v>0.048</v>
      </c>
      <c r="H68" s="66">
        <f t="shared" si="11"/>
        <v>0</v>
      </c>
      <c r="I68" s="23">
        <v>393.13</v>
      </c>
      <c r="J68" s="23">
        <v>304.82</v>
      </c>
      <c r="K68" s="23">
        <f t="shared" si="10"/>
        <v>-88.31</v>
      </c>
      <c r="L68" s="19">
        <f t="shared" si="12"/>
        <v>18.87</v>
      </c>
      <c r="M68" s="19">
        <f t="shared" si="13"/>
        <v>14.63</v>
      </c>
      <c r="N68" s="19">
        <f t="shared" si="14"/>
        <v>-4.24</v>
      </c>
      <c r="O68" s="24"/>
    </row>
    <row r="69" ht="64" customHeight="1" spans="1:15">
      <c r="A69" s="16">
        <v>63</v>
      </c>
      <c r="B69" s="17" t="s">
        <v>255</v>
      </c>
      <c r="C69" s="17" t="s">
        <v>256</v>
      </c>
      <c r="D69" s="17" t="s">
        <v>257</v>
      </c>
      <c r="E69" s="16" t="s">
        <v>162</v>
      </c>
      <c r="F69" s="56">
        <v>0.12</v>
      </c>
      <c r="G69" s="56">
        <v>0.12</v>
      </c>
      <c r="H69" s="66">
        <f t="shared" si="11"/>
        <v>0</v>
      </c>
      <c r="I69" s="23">
        <v>625.33</v>
      </c>
      <c r="J69" s="23">
        <v>564.68</v>
      </c>
      <c r="K69" s="23">
        <f t="shared" si="10"/>
        <v>-60.65</v>
      </c>
      <c r="L69" s="19">
        <f t="shared" si="12"/>
        <v>75.04</v>
      </c>
      <c r="M69" s="19">
        <f t="shared" si="13"/>
        <v>67.76</v>
      </c>
      <c r="N69" s="19">
        <f t="shared" si="14"/>
        <v>-7.28</v>
      </c>
      <c r="O69" s="24"/>
    </row>
    <row r="70" ht="64" customHeight="1" spans="1:15">
      <c r="A70" s="16">
        <v>64</v>
      </c>
      <c r="B70" s="17" t="s">
        <v>258</v>
      </c>
      <c r="C70" s="17" t="s">
        <v>259</v>
      </c>
      <c r="D70" s="17" t="s">
        <v>260</v>
      </c>
      <c r="E70" s="16" t="s">
        <v>162</v>
      </c>
      <c r="F70" s="56">
        <v>0.08</v>
      </c>
      <c r="G70" s="56">
        <v>0.08</v>
      </c>
      <c r="H70" s="66">
        <f t="shared" si="11"/>
        <v>0</v>
      </c>
      <c r="I70" s="23">
        <v>841.1</v>
      </c>
      <c r="J70" s="23">
        <v>924.1</v>
      </c>
      <c r="K70" s="23">
        <f t="shared" si="10"/>
        <v>83</v>
      </c>
      <c r="L70" s="19">
        <f t="shared" si="12"/>
        <v>67.29</v>
      </c>
      <c r="M70" s="19">
        <f t="shared" si="13"/>
        <v>73.93</v>
      </c>
      <c r="N70" s="19">
        <f t="shared" si="14"/>
        <v>6.64</v>
      </c>
      <c r="O70" s="24"/>
    </row>
    <row r="71" ht="64" customHeight="1" spans="1:15">
      <c r="A71" s="16">
        <v>65</v>
      </c>
      <c r="B71" s="17" t="s">
        <v>261</v>
      </c>
      <c r="C71" s="17" t="s">
        <v>262</v>
      </c>
      <c r="D71" s="17" t="s">
        <v>263</v>
      </c>
      <c r="E71" s="16" t="s">
        <v>72</v>
      </c>
      <c r="F71" s="56">
        <v>10</v>
      </c>
      <c r="G71" s="56">
        <v>10</v>
      </c>
      <c r="H71" s="66">
        <f t="shared" si="11"/>
        <v>0</v>
      </c>
      <c r="I71" s="23">
        <v>6.78</v>
      </c>
      <c r="J71" s="23">
        <v>6.12</v>
      </c>
      <c r="K71" s="23">
        <f t="shared" si="10"/>
        <v>-0.66</v>
      </c>
      <c r="L71" s="19">
        <f t="shared" si="12"/>
        <v>67.8</v>
      </c>
      <c r="M71" s="19">
        <f t="shared" si="13"/>
        <v>61.2</v>
      </c>
      <c r="N71" s="19">
        <f t="shared" si="14"/>
        <v>-6.6</v>
      </c>
      <c r="O71" s="24"/>
    </row>
    <row r="72" ht="64" customHeight="1" spans="1:15">
      <c r="A72" s="16">
        <v>66</v>
      </c>
      <c r="B72" s="17" t="s">
        <v>264</v>
      </c>
      <c r="C72" s="17" t="s">
        <v>265</v>
      </c>
      <c r="D72" s="17" t="s">
        <v>266</v>
      </c>
      <c r="E72" s="16" t="s">
        <v>72</v>
      </c>
      <c r="F72" s="56">
        <v>38</v>
      </c>
      <c r="G72" s="56">
        <v>38</v>
      </c>
      <c r="H72" s="66">
        <f t="shared" si="11"/>
        <v>0</v>
      </c>
      <c r="I72" s="23">
        <v>9.9</v>
      </c>
      <c r="J72" s="23">
        <v>10.2</v>
      </c>
      <c r="K72" s="23">
        <f t="shared" si="10"/>
        <v>0.3</v>
      </c>
      <c r="L72" s="19">
        <f t="shared" si="12"/>
        <v>376.2</v>
      </c>
      <c r="M72" s="19">
        <f t="shared" si="13"/>
        <v>387.6</v>
      </c>
      <c r="N72" s="19">
        <f t="shared" si="14"/>
        <v>11.4</v>
      </c>
      <c r="O72" s="24"/>
    </row>
    <row r="73" ht="96" customHeight="1" spans="1:15">
      <c r="A73" s="16">
        <v>67</v>
      </c>
      <c r="B73" s="17" t="s">
        <v>267</v>
      </c>
      <c r="C73" s="17" t="s">
        <v>268</v>
      </c>
      <c r="D73" s="17" t="s">
        <v>269</v>
      </c>
      <c r="E73" s="16" t="s">
        <v>101</v>
      </c>
      <c r="F73" s="56">
        <v>1</v>
      </c>
      <c r="G73" s="56">
        <v>18</v>
      </c>
      <c r="H73" s="66">
        <f t="shared" si="11"/>
        <v>17</v>
      </c>
      <c r="I73" s="23">
        <v>491.54</v>
      </c>
      <c r="J73" s="23">
        <v>43.81</v>
      </c>
      <c r="K73" s="23">
        <f t="shared" si="10"/>
        <v>-447.73</v>
      </c>
      <c r="L73" s="19">
        <f t="shared" si="12"/>
        <v>491.54</v>
      </c>
      <c r="M73" s="19">
        <f t="shared" si="13"/>
        <v>788.58</v>
      </c>
      <c r="N73" s="19">
        <f t="shared" si="14"/>
        <v>297.04</v>
      </c>
      <c r="O73" s="24"/>
    </row>
    <row r="74" ht="16" customHeight="1" spans="1:15">
      <c r="A74" s="16"/>
      <c r="B74" s="17"/>
      <c r="C74" s="17" t="s">
        <v>270</v>
      </c>
      <c r="D74" s="17"/>
      <c r="E74" s="16"/>
      <c r="F74" s="56"/>
      <c r="G74" s="56"/>
      <c r="H74" s="66"/>
      <c r="I74" s="23"/>
      <c r="J74" s="23"/>
      <c r="K74" s="23"/>
      <c r="L74" s="19"/>
      <c r="M74" s="19"/>
      <c r="N74" s="19"/>
      <c r="O74" s="24"/>
    </row>
    <row r="75" ht="16" customHeight="1" spans="1:15">
      <c r="A75" s="16">
        <v>68</v>
      </c>
      <c r="B75" s="17" t="s">
        <v>271</v>
      </c>
      <c r="C75" s="17" t="s">
        <v>272</v>
      </c>
      <c r="D75" s="17"/>
      <c r="E75" s="16" t="s">
        <v>273</v>
      </c>
      <c r="F75" s="56">
        <v>0</v>
      </c>
      <c r="G75" s="56">
        <v>1</v>
      </c>
      <c r="H75" s="66">
        <f>G75-F75</f>
        <v>1</v>
      </c>
      <c r="I75" s="23">
        <v>0</v>
      </c>
      <c r="J75" s="23">
        <v>0</v>
      </c>
      <c r="K75" s="23">
        <f>J75-I75</f>
        <v>0</v>
      </c>
      <c r="L75" s="19">
        <f t="shared" ref="L75:M78" si="15">F75*I75</f>
        <v>0</v>
      </c>
      <c r="M75" s="19">
        <f t="shared" si="15"/>
        <v>0</v>
      </c>
      <c r="N75" s="19">
        <f>M75-L75</f>
        <v>0</v>
      </c>
      <c r="O75" s="24"/>
    </row>
    <row r="76" ht="16" customHeight="1" spans="1:15">
      <c r="A76" s="16">
        <v>69</v>
      </c>
      <c r="B76" s="17" t="s">
        <v>274</v>
      </c>
      <c r="C76" s="17" t="s">
        <v>275</v>
      </c>
      <c r="D76" s="17"/>
      <c r="E76" s="16" t="s">
        <v>273</v>
      </c>
      <c r="F76" s="56">
        <v>0</v>
      </c>
      <c r="G76" s="56">
        <v>1</v>
      </c>
      <c r="H76" s="66">
        <f>G76-F76</f>
        <v>1</v>
      </c>
      <c r="I76" s="23">
        <v>0</v>
      </c>
      <c r="J76" s="23">
        <v>0</v>
      </c>
      <c r="K76" s="23">
        <f>J76-I76</f>
        <v>0</v>
      </c>
      <c r="L76" s="19">
        <f t="shared" si="15"/>
        <v>0</v>
      </c>
      <c r="M76" s="19">
        <f t="shared" si="15"/>
        <v>0</v>
      </c>
      <c r="N76" s="19">
        <f>M76-L76</f>
        <v>0</v>
      </c>
      <c r="O76" s="24"/>
    </row>
    <row r="77" ht="16" customHeight="1" spans="1:15">
      <c r="A77" s="16">
        <v>70</v>
      </c>
      <c r="B77" s="21" t="s">
        <v>271</v>
      </c>
      <c r="C77" s="21" t="s">
        <v>272</v>
      </c>
      <c r="D77" s="21"/>
      <c r="E77" s="22" t="s">
        <v>273</v>
      </c>
      <c r="F77" s="56">
        <v>0</v>
      </c>
      <c r="G77" s="56">
        <v>1</v>
      </c>
      <c r="H77" s="66">
        <f>G77-F77</f>
        <v>1</v>
      </c>
      <c r="I77" s="23">
        <v>0</v>
      </c>
      <c r="J77" s="23">
        <v>0</v>
      </c>
      <c r="K77" s="23">
        <f>J77-I77</f>
        <v>0</v>
      </c>
      <c r="L77" s="19">
        <f t="shared" si="15"/>
        <v>0</v>
      </c>
      <c r="M77" s="19">
        <f t="shared" si="15"/>
        <v>0</v>
      </c>
      <c r="N77" s="19">
        <f>M77-L77</f>
        <v>0</v>
      </c>
      <c r="O77" s="72"/>
    </row>
    <row r="78" ht="16" customHeight="1" spans="1:15">
      <c r="A78" s="16">
        <v>71</v>
      </c>
      <c r="B78" s="21" t="s">
        <v>274</v>
      </c>
      <c r="C78" s="21" t="s">
        <v>275</v>
      </c>
      <c r="D78" s="21"/>
      <c r="E78" s="22" t="s">
        <v>273</v>
      </c>
      <c r="F78" s="56">
        <v>0</v>
      </c>
      <c r="G78" s="56">
        <v>1</v>
      </c>
      <c r="H78" s="66">
        <f>G78-F78</f>
        <v>1</v>
      </c>
      <c r="I78" s="23">
        <v>0</v>
      </c>
      <c r="J78" s="23">
        <v>0</v>
      </c>
      <c r="K78" s="23">
        <f>J78-I78</f>
        <v>0</v>
      </c>
      <c r="L78" s="19">
        <f t="shared" si="15"/>
        <v>0</v>
      </c>
      <c r="M78" s="19">
        <f t="shared" si="15"/>
        <v>0</v>
      </c>
      <c r="N78" s="19">
        <f>M78-L78</f>
        <v>0</v>
      </c>
      <c r="O78" s="72"/>
    </row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103" hidden="1"/>
    <row r="104" hidden="1"/>
    <row r="105" hidden="1"/>
    <row r="106" hidden="1"/>
    <row r="107" hidden="1"/>
    <row r="108" hidden="1"/>
  </sheetData>
  <mergeCells count="11">
    <mergeCell ref="A1:N1"/>
    <mergeCell ref="A2:O2"/>
    <mergeCell ref="F3:H3"/>
    <mergeCell ref="I3:K3"/>
    <mergeCell ref="L3:N3"/>
    <mergeCell ref="A3:A4"/>
    <mergeCell ref="B3:B4"/>
    <mergeCell ref="C3:C4"/>
    <mergeCell ref="D3:D4"/>
    <mergeCell ref="E3:E4"/>
    <mergeCell ref="O3:O4"/>
  </mergeCells>
  <printOptions horizontalCentered="1"/>
  <pageMargins left="0.118055555555556" right="0.118055555555556" top="0.590277777777778" bottom="0.590277777777778" header="0" footer="0"/>
  <pageSetup paperSize="9" orientation="landscape" horizontalDpi="600"/>
  <headerFooter/>
  <rowBreaks count="1" manualBreakCount="1">
    <brk id="16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view="pageBreakPreview" zoomScale="85" zoomScaleNormal="100" zoomScaleSheetLayoutView="85" workbookViewId="0">
      <selection activeCell="A2" sqref="A2:J2"/>
    </sheetView>
  </sheetViews>
  <sheetFormatPr defaultColWidth="10.2857142857143" defaultRowHeight="14.25"/>
  <cols>
    <col min="1" max="1" width="5.71428571428571" style="26" customWidth="1"/>
    <col min="2" max="2" width="17.7142857142857" style="26" customWidth="1"/>
    <col min="3" max="3" width="17.7142857142857" style="27" customWidth="1"/>
    <col min="4" max="4" width="10.7142857142857" style="28" customWidth="1"/>
    <col min="5" max="5" width="20.7142857142857" style="27" customWidth="1"/>
    <col min="6" max="6" width="17.7142857142857" style="27" customWidth="1"/>
    <col min="7" max="7" width="10.7142857142857" style="28" customWidth="1"/>
    <col min="8" max="9" width="20.7142857142857" style="27" customWidth="1"/>
    <col min="10" max="10" width="5.71428571428571" style="26" customWidth="1"/>
    <col min="11" max="252" width="9.14285714285714" style="26" customWidth="1"/>
    <col min="253" max="16384" width="10.2857142857143" style="29"/>
  </cols>
  <sheetData>
    <row r="1" ht="40" customHeight="1" spans="1:10">
      <c r="A1" s="30" t="s">
        <v>34</v>
      </c>
      <c r="B1" s="31"/>
      <c r="C1" s="31"/>
      <c r="D1" s="32"/>
      <c r="E1" s="31"/>
      <c r="F1" s="31"/>
      <c r="G1" s="32"/>
      <c r="H1" s="31"/>
      <c r="I1" s="31"/>
      <c r="J1" s="45"/>
    </row>
    <row r="2" ht="24" customHeight="1" spans="1:10">
      <c r="A2" s="33" t="s">
        <v>276</v>
      </c>
      <c r="B2" s="33"/>
      <c r="C2" s="33"/>
      <c r="D2" s="34"/>
      <c r="E2" s="33"/>
      <c r="F2" s="33"/>
      <c r="G2" s="34"/>
      <c r="H2" s="33"/>
      <c r="I2" s="33"/>
      <c r="J2" s="33"/>
    </row>
    <row r="3" ht="40" customHeight="1" spans="1:10">
      <c r="A3" s="35" t="s">
        <v>2</v>
      </c>
      <c r="B3" s="35" t="s">
        <v>20</v>
      </c>
      <c r="C3" s="36" t="s">
        <v>36</v>
      </c>
      <c r="D3" s="37"/>
      <c r="E3" s="36"/>
      <c r="F3" s="36" t="s">
        <v>37</v>
      </c>
      <c r="G3" s="37"/>
      <c r="H3" s="36"/>
      <c r="I3" s="36" t="s">
        <v>38</v>
      </c>
      <c r="J3" s="46" t="s">
        <v>39</v>
      </c>
    </row>
    <row r="4" ht="40" customHeight="1" spans="1:10">
      <c r="A4" s="35"/>
      <c r="B4" s="35"/>
      <c r="C4" s="35" t="s">
        <v>40</v>
      </c>
      <c r="D4" s="38" t="s">
        <v>41</v>
      </c>
      <c r="E4" s="36" t="s">
        <v>42</v>
      </c>
      <c r="F4" s="35" t="s">
        <v>40</v>
      </c>
      <c r="G4" s="38" t="s">
        <v>41</v>
      </c>
      <c r="H4" s="36" t="s">
        <v>42</v>
      </c>
      <c r="I4" s="36"/>
      <c r="J4" s="46"/>
    </row>
    <row r="5" ht="40" customHeight="1" spans="1:10">
      <c r="A5" s="35" t="s">
        <v>7</v>
      </c>
      <c r="B5" s="39" t="s">
        <v>43</v>
      </c>
      <c r="C5" s="35" t="s">
        <v>43</v>
      </c>
      <c r="D5" s="38">
        <v>100</v>
      </c>
      <c r="E5" s="40" t="s">
        <v>277</v>
      </c>
      <c r="F5" s="35" t="s">
        <v>43</v>
      </c>
      <c r="G5" s="38">
        <v>100</v>
      </c>
      <c r="H5" s="41">
        <f>'分部分项对比表-市政部分'!M5</f>
        <v>423062.15</v>
      </c>
      <c r="I5" s="40">
        <f t="shared" ref="I5:I14" si="0">H5-E5</f>
        <v>-7330.74</v>
      </c>
      <c r="J5" s="47"/>
    </row>
    <row r="6" ht="40" customHeight="1" spans="1:10">
      <c r="A6" s="35" t="s">
        <v>44</v>
      </c>
      <c r="B6" s="39" t="s">
        <v>45</v>
      </c>
      <c r="C6" s="35" t="s">
        <v>46</v>
      </c>
      <c r="D6" s="38">
        <v>100</v>
      </c>
      <c r="E6" s="40">
        <f>E7+E8</f>
        <v>29927.06</v>
      </c>
      <c r="F6" s="35" t="s">
        <v>46</v>
      </c>
      <c r="G6" s="38">
        <v>100</v>
      </c>
      <c r="H6" s="41">
        <f>H7+H8</f>
        <v>38224.36</v>
      </c>
      <c r="I6" s="40">
        <f t="shared" si="0"/>
        <v>8297.3</v>
      </c>
      <c r="J6" s="47"/>
    </row>
    <row r="7" ht="40" customHeight="1" spans="1:10">
      <c r="A7" s="35">
        <v>2.1</v>
      </c>
      <c r="B7" s="39" t="s">
        <v>47</v>
      </c>
      <c r="C7" s="35" t="s">
        <v>47</v>
      </c>
      <c r="D7" s="38">
        <v>100</v>
      </c>
      <c r="E7" s="41">
        <v>22963.21</v>
      </c>
      <c r="F7" s="40" t="s">
        <v>47</v>
      </c>
      <c r="G7" s="38">
        <v>100</v>
      </c>
      <c r="H7" s="41">
        <v>28005.55</v>
      </c>
      <c r="I7" s="40">
        <f t="shared" si="0"/>
        <v>5042.34</v>
      </c>
      <c r="J7" s="47"/>
    </row>
    <row r="8" ht="40" customHeight="1" spans="1:10">
      <c r="A8" s="35">
        <v>2.2</v>
      </c>
      <c r="B8" s="39" t="s">
        <v>48</v>
      </c>
      <c r="C8" s="35" t="s">
        <v>48</v>
      </c>
      <c r="D8" s="38">
        <v>100</v>
      </c>
      <c r="E8" s="40" t="s">
        <v>278</v>
      </c>
      <c r="F8" s="40" t="s">
        <v>48</v>
      </c>
      <c r="G8" s="38">
        <v>100</v>
      </c>
      <c r="H8" s="41">
        <v>10218.81</v>
      </c>
      <c r="I8" s="40">
        <f t="shared" si="0"/>
        <v>3254.96</v>
      </c>
      <c r="J8" s="47"/>
    </row>
    <row r="9" ht="40" customHeight="1" spans="1:10">
      <c r="A9" s="35" t="s">
        <v>31</v>
      </c>
      <c r="B9" s="39" t="s">
        <v>49</v>
      </c>
      <c r="C9" s="35">
        <v>3.1</v>
      </c>
      <c r="D9" s="38">
        <v>100</v>
      </c>
      <c r="E9" s="40" t="str">
        <f>E10</f>
        <v>8259.16</v>
      </c>
      <c r="F9" s="42">
        <v>3.1</v>
      </c>
      <c r="G9" s="38">
        <v>100</v>
      </c>
      <c r="H9" s="41">
        <f>H10</f>
        <v>0</v>
      </c>
      <c r="I9" s="40">
        <f t="shared" si="0"/>
        <v>-8259.16</v>
      </c>
      <c r="J9" s="46"/>
    </row>
    <row r="10" ht="40" customHeight="1" spans="1:10">
      <c r="A10" s="35">
        <v>3.1</v>
      </c>
      <c r="B10" s="39" t="s">
        <v>50</v>
      </c>
      <c r="C10" s="35" t="s">
        <v>50</v>
      </c>
      <c r="D10" s="38">
        <v>100</v>
      </c>
      <c r="E10" s="40" t="s">
        <v>279</v>
      </c>
      <c r="F10" s="42" t="s">
        <v>50</v>
      </c>
      <c r="G10" s="38">
        <v>100</v>
      </c>
      <c r="H10" s="41">
        <v>0</v>
      </c>
      <c r="I10" s="40">
        <f t="shared" si="0"/>
        <v>-8259.16</v>
      </c>
      <c r="J10" s="46"/>
    </row>
    <row r="11" ht="40" customHeight="1" spans="1:10">
      <c r="A11" s="35">
        <v>4</v>
      </c>
      <c r="B11" s="39" t="s">
        <v>51</v>
      </c>
      <c r="C11" s="35" t="s">
        <v>52</v>
      </c>
      <c r="D11" s="35">
        <v>100</v>
      </c>
      <c r="E11" s="38">
        <f>E5+E6+E9</f>
        <v>468579.11</v>
      </c>
      <c r="F11" s="35" t="s">
        <v>52</v>
      </c>
      <c r="G11" s="35">
        <v>100</v>
      </c>
      <c r="H11" s="35">
        <f>H5+H6+H9</f>
        <v>461286.51</v>
      </c>
      <c r="I11" s="40">
        <f t="shared" si="0"/>
        <v>-7292.6</v>
      </c>
      <c r="J11" s="48"/>
    </row>
    <row r="12" ht="40" customHeight="1" spans="1:10">
      <c r="A12" s="35">
        <v>5</v>
      </c>
      <c r="B12" s="39" t="s">
        <v>53</v>
      </c>
      <c r="C12" s="35">
        <v>4</v>
      </c>
      <c r="D12" s="38">
        <v>9</v>
      </c>
      <c r="E12" s="40">
        <f>E11*D12%</f>
        <v>42172.12</v>
      </c>
      <c r="F12" s="43" t="s">
        <v>54</v>
      </c>
      <c r="G12" s="38">
        <v>9</v>
      </c>
      <c r="H12" s="40">
        <f>H11*G12%</f>
        <v>41515.79</v>
      </c>
      <c r="I12" s="40">
        <f t="shared" si="0"/>
        <v>-656.33</v>
      </c>
      <c r="J12" s="48"/>
    </row>
    <row r="13" ht="40" customHeight="1" spans="1:10">
      <c r="A13" s="35">
        <v>6</v>
      </c>
      <c r="B13" s="39" t="s">
        <v>55</v>
      </c>
      <c r="C13" s="35" t="s">
        <v>56</v>
      </c>
      <c r="D13" s="38">
        <v>100</v>
      </c>
      <c r="E13" s="40">
        <f>E11+E12</f>
        <v>510751.23</v>
      </c>
      <c r="F13" s="40" t="s">
        <v>56</v>
      </c>
      <c r="G13" s="38">
        <v>100</v>
      </c>
      <c r="H13" s="40">
        <f>H11+H12</f>
        <v>502802.3</v>
      </c>
      <c r="I13" s="40">
        <f t="shared" si="0"/>
        <v>-7948.93</v>
      </c>
      <c r="J13" s="59"/>
    </row>
    <row r="14" spans="8:10">
      <c r="H14" s="44"/>
      <c r="J14" s="49"/>
    </row>
    <row r="15" spans="10:10">
      <c r="J15" s="49"/>
    </row>
    <row r="16" spans="10:10">
      <c r="J16" s="50"/>
    </row>
  </sheetData>
  <mergeCells count="8">
    <mergeCell ref="A1:J1"/>
    <mergeCell ref="A2:J2"/>
    <mergeCell ref="C3:E3"/>
    <mergeCell ref="F3:H3"/>
    <mergeCell ref="A3:A4"/>
    <mergeCell ref="B3:B4"/>
    <mergeCell ref="I3:I4"/>
    <mergeCell ref="J3:J4"/>
  </mergeCells>
  <printOptions horizontalCentered="1"/>
  <pageMargins left="0.393055555555556" right="0.393055555555556" top="0.590277777777778" bottom="0.979861111111111" header="0.507638888888889" footer="0.507638888888889"/>
  <pageSetup paperSize="9" firstPageNumber="2" orientation="landscape" useFirstPageNumber="1" horizont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O38"/>
  <sheetViews>
    <sheetView showGridLines="0" view="pageBreakPreview" zoomScaleNormal="95" zoomScaleSheetLayoutView="100" workbookViewId="0">
      <pane ySplit="5" topLeftCell="A24" activePane="bottomLeft" state="frozen"/>
      <selection/>
      <selection pane="bottomLeft" activeCell="C6" sqref="C6:C36"/>
    </sheetView>
  </sheetViews>
  <sheetFormatPr defaultColWidth="7.71428571428571" defaultRowHeight="12"/>
  <cols>
    <col min="1" max="1" width="3.71428571428571" style="2" customWidth="1"/>
    <col min="2" max="2" width="15.7142857142857" style="3" customWidth="1"/>
    <col min="3" max="3" width="13.7142857142857" style="3" customWidth="1"/>
    <col min="4" max="4" width="28.7142857142857" style="3" customWidth="1"/>
    <col min="5" max="5" width="5.71428571428571" style="4" customWidth="1"/>
    <col min="6" max="8" width="9.71428571428571" style="51" customWidth="1" outlineLevel="1"/>
    <col min="9" max="11" width="9.71428571428571" style="6" customWidth="1" outlineLevel="1"/>
    <col min="12" max="14" width="10.7142857142857" style="6" customWidth="1"/>
    <col min="15" max="15" width="3.71428571428571" style="2" customWidth="1"/>
    <col min="16" max="15957" width="7.71428571428571" style="2"/>
  </cols>
  <sheetData>
    <row r="1" s="1" customFormat="1" ht="25.5" spans="1:15">
      <c r="A1" s="7" t="s">
        <v>57</v>
      </c>
      <c r="B1" s="8"/>
      <c r="C1" s="8"/>
      <c r="D1" s="8"/>
      <c r="E1" s="7"/>
      <c r="F1" s="52"/>
      <c r="G1" s="52"/>
      <c r="H1" s="52"/>
      <c r="I1" s="10"/>
      <c r="J1" s="10"/>
      <c r="K1" s="10"/>
      <c r="L1" s="10"/>
      <c r="M1" s="10"/>
      <c r="N1" s="10"/>
      <c r="O1" s="2"/>
    </row>
    <row r="2" s="1" customFormat="1" ht="24" customHeight="1" spans="1:15">
      <c r="A2" s="11" t="str">
        <f>'[1]汇总对比表 (3)'!A2</f>
        <v>工程名称：佛山市三水区白坭镇西岸电排站重建工程-高低压线路迁改(市政部分）</v>
      </c>
      <c r="B2" s="11"/>
      <c r="C2" s="11"/>
      <c r="D2" s="11"/>
      <c r="E2" s="11"/>
      <c r="F2" s="53"/>
      <c r="G2" s="53"/>
      <c r="H2" s="53"/>
      <c r="I2" s="12"/>
      <c r="J2" s="12"/>
      <c r="K2" s="12"/>
      <c r="L2" s="12"/>
      <c r="M2" s="12"/>
      <c r="N2" s="12"/>
      <c r="O2" s="11"/>
    </row>
    <row r="3" s="1" customFormat="1" ht="24" customHeight="1" spans="1:15">
      <c r="A3" s="13" t="s">
        <v>2</v>
      </c>
      <c r="B3" s="54" t="s">
        <v>58</v>
      </c>
      <c r="C3" s="54" t="s">
        <v>59</v>
      </c>
      <c r="D3" s="54" t="s">
        <v>60</v>
      </c>
      <c r="E3" s="13" t="s">
        <v>61</v>
      </c>
      <c r="F3" s="55" t="s">
        <v>62</v>
      </c>
      <c r="G3" s="55"/>
      <c r="H3" s="55"/>
      <c r="I3" s="15" t="s">
        <v>63</v>
      </c>
      <c r="J3" s="15"/>
      <c r="K3" s="15"/>
      <c r="L3" s="15" t="s">
        <v>64</v>
      </c>
      <c r="M3" s="15"/>
      <c r="N3" s="15"/>
      <c r="O3" s="15" t="s">
        <v>39</v>
      </c>
    </row>
    <row r="4" s="1" customFormat="1" ht="30" customHeight="1" spans="1:15">
      <c r="A4" s="13"/>
      <c r="B4" s="54"/>
      <c r="C4" s="54"/>
      <c r="D4" s="54"/>
      <c r="E4" s="13"/>
      <c r="F4" s="55" t="s">
        <v>4</v>
      </c>
      <c r="G4" s="55" t="s">
        <v>65</v>
      </c>
      <c r="H4" s="55" t="s">
        <v>6</v>
      </c>
      <c r="I4" s="15" t="s">
        <v>66</v>
      </c>
      <c r="J4" s="15" t="s">
        <v>67</v>
      </c>
      <c r="K4" s="15" t="s">
        <v>6</v>
      </c>
      <c r="L4" s="15" t="s">
        <v>4</v>
      </c>
      <c r="M4" s="15" t="s">
        <v>65</v>
      </c>
      <c r="N4" s="15" t="s">
        <v>6</v>
      </c>
      <c r="O4" s="15"/>
    </row>
    <row r="5" ht="24" spans="1:15">
      <c r="A5" s="16"/>
      <c r="B5" s="17" t="s">
        <v>280</v>
      </c>
      <c r="C5" s="17" t="s">
        <v>68</v>
      </c>
      <c r="D5" s="17" t="s">
        <v>280</v>
      </c>
      <c r="E5" s="16" t="s">
        <v>280</v>
      </c>
      <c r="F5" s="56"/>
      <c r="G5" s="56"/>
      <c r="H5" s="57"/>
      <c r="I5" s="23"/>
      <c r="J5" s="19"/>
      <c r="K5" s="19"/>
      <c r="L5" s="19">
        <f>SUM(L6:L29)</f>
        <v>401323.31</v>
      </c>
      <c r="M5" s="19">
        <f>SUM(M6:M29)</f>
        <v>423062.15</v>
      </c>
      <c r="N5" s="19">
        <f>SUM(N6:N29)</f>
        <v>21738.84</v>
      </c>
      <c r="O5" s="24"/>
    </row>
    <row r="6" ht="409" customHeight="1" spans="1:15">
      <c r="A6" s="16">
        <v>1</v>
      </c>
      <c r="B6" s="17" t="s">
        <v>281</v>
      </c>
      <c r="C6" s="17" t="s">
        <v>282</v>
      </c>
      <c r="D6" s="17" t="s">
        <v>283</v>
      </c>
      <c r="E6" s="16" t="s">
        <v>284</v>
      </c>
      <c r="F6" s="56">
        <v>1</v>
      </c>
      <c r="G6" s="56">
        <v>1</v>
      </c>
      <c r="H6" s="57">
        <f t="shared" ref="H6:H22" si="0">G6-F6</f>
        <v>0</v>
      </c>
      <c r="I6" s="23">
        <v>14213.4</v>
      </c>
      <c r="J6" s="23">
        <v>8283.62</v>
      </c>
      <c r="K6" s="19">
        <f t="shared" ref="K6:K22" si="1">J6-I6</f>
        <v>-5929.78</v>
      </c>
      <c r="L6" s="19">
        <f t="shared" ref="L6:L22" si="2">F6*I6</f>
        <v>14213.4</v>
      </c>
      <c r="M6" s="19">
        <f t="shared" ref="M6:M22" si="3">G6*J6</f>
        <v>8283.62</v>
      </c>
      <c r="N6" s="19">
        <f t="shared" ref="N6:N22" si="4">M6-L6</f>
        <v>-5929.78</v>
      </c>
      <c r="O6" s="24"/>
    </row>
    <row r="7" ht="409" customHeight="1" spans="1:15">
      <c r="A7" s="16">
        <v>2</v>
      </c>
      <c r="B7" s="17" t="s">
        <v>285</v>
      </c>
      <c r="C7" s="17" t="s">
        <v>286</v>
      </c>
      <c r="D7" s="17" t="s">
        <v>287</v>
      </c>
      <c r="E7" s="16" t="s">
        <v>284</v>
      </c>
      <c r="F7" s="56">
        <v>0</v>
      </c>
      <c r="G7" s="56">
        <v>2</v>
      </c>
      <c r="H7" s="57">
        <f t="shared" si="0"/>
        <v>2</v>
      </c>
      <c r="I7" s="23">
        <v>14534.79</v>
      </c>
      <c r="J7" s="23">
        <v>9099.52</v>
      </c>
      <c r="K7" s="19">
        <f t="shared" si="1"/>
        <v>-5435.27</v>
      </c>
      <c r="L7" s="19">
        <f t="shared" si="2"/>
        <v>0</v>
      </c>
      <c r="M7" s="19">
        <f t="shared" si="3"/>
        <v>18199.04</v>
      </c>
      <c r="N7" s="19">
        <f t="shared" si="4"/>
        <v>18199.04</v>
      </c>
      <c r="O7" s="24"/>
    </row>
    <row r="8" ht="409" customHeight="1" spans="1:15">
      <c r="A8" s="16">
        <v>3</v>
      </c>
      <c r="B8" s="17" t="s">
        <v>288</v>
      </c>
      <c r="C8" s="17" t="s">
        <v>289</v>
      </c>
      <c r="D8" s="17" t="s">
        <v>290</v>
      </c>
      <c r="E8" s="16" t="s">
        <v>284</v>
      </c>
      <c r="F8" s="56">
        <v>2</v>
      </c>
      <c r="G8" s="56">
        <v>2</v>
      </c>
      <c r="H8" s="57">
        <f t="shared" si="0"/>
        <v>0</v>
      </c>
      <c r="I8" s="23">
        <v>17178.77</v>
      </c>
      <c r="J8" s="23">
        <v>9139.67</v>
      </c>
      <c r="K8" s="19">
        <f t="shared" si="1"/>
        <v>-8039.1</v>
      </c>
      <c r="L8" s="19">
        <f t="shared" si="2"/>
        <v>34357.54</v>
      </c>
      <c r="M8" s="19">
        <f t="shared" si="3"/>
        <v>18279.34</v>
      </c>
      <c r="N8" s="19">
        <f t="shared" si="4"/>
        <v>-16078.2</v>
      </c>
      <c r="O8" s="24"/>
    </row>
    <row r="9" ht="48" customHeight="1" spans="1:15">
      <c r="A9" s="16">
        <v>4</v>
      </c>
      <c r="B9" s="17" t="s">
        <v>291</v>
      </c>
      <c r="C9" s="17" t="s">
        <v>292</v>
      </c>
      <c r="D9" s="17" t="s">
        <v>293</v>
      </c>
      <c r="E9" s="16" t="s">
        <v>116</v>
      </c>
      <c r="F9" s="56">
        <v>0</v>
      </c>
      <c r="G9" s="56">
        <v>22.8</v>
      </c>
      <c r="H9" s="57">
        <f t="shared" si="0"/>
        <v>22.8</v>
      </c>
      <c r="I9" s="23">
        <v>0</v>
      </c>
      <c r="J9" s="23">
        <v>23.53</v>
      </c>
      <c r="K9" s="19">
        <f t="shared" si="1"/>
        <v>23.53</v>
      </c>
      <c r="L9" s="19">
        <f t="shared" si="2"/>
        <v>0</v>
      </c>
      <c r="M9" s="19">
        <f t="shared" si="3"/>
        <v>536.48</v>
      </c>
      <c r="N9" s="19">
        <f t="shared" si="4"/>
        <v>536.48</v>
      </c>
      <c r="O9" s="24"/>
    </row>
    <row r="10" s="2" customFormat="1" ht="48" customHeight="1" spans="1:15">
      <c r="A10" s="16">
        <v>5</v>
      </c>
      <c r="B10" s="17" t="s">
        <v>294</v>
      </c>
      <c r="C10" s="17" t="s">
        <v>295</v>
      </c>
      <c r="D10" s="17" t="s">
        <v>296</v>
      </c>
      <c r="E10" s="16" t="s">
        <v>116</v>
      </c>
      <c r="F10" s="56">
        <v>0</v>
      </c>
      <c r="G10" s="56">
        <v>20.65</v>
      </c>
      <c r="H10" s="57">
        <f t="shared" si="0"/>
        <v>20.65</v>
      </c>
      <c r="I10" s="23">
        <v>0</v>
      </c>
      <c r="J10" s="23">
        <v>222.31</v>
      </c>
      <c r="K10" s="19">
        <f t="shared" si="1"/>
        <v>222.31</v>
      </c>
      <c r="L10" s="19">
        <f t="shared" si="2"/>
        <v>0</v>
      </c>
      <c r="M10" s="19">
        <f t="shared" si="3"/>
        <v>4590.7</v>
      </c>
      <c r="N10" s="19">
        <f t="shared" si="4"/>
        <v>4590.7</v>
      </c>
      <c r="O10" s="24"/>
    </row>
    <row r="11" ht="176" customHeight="1" spans="1:15">
      <c r="A11" s="16">
        <v>6</v>
      </c>
      <c r="B11" s="17" t="s">
        <v>297</v>
      </c>
      <c r="C11" s="17" t="s">
        <v>298</v>
      </c>
      <c r="D11" s="17" t="s">
        <v>299</v>
      </c>
      <c r="E11" s="16" t="s">
        <v>72</v>
      </c>
      <c r="F11" s="56">
        <v>20</v>
      </c>
      <c r="G11" s="56">
        <v>20</v>
      </c>
      <c r="H11" s="57">
        <f t="shared" si="0"/>
        <v>0</v>
      </c>
      <c r="I11" s="23">
        <v>723.83</v>
      </c>
      <c r="J11" s="23">
        <v>365.19</v>
      </c>
      <c r="K11" s="19">
        <f t="shared" si="1"/>
        <v>-358.64</v>
      </c>
      <c r="L11" s="19">
        <f t="shared" si="2"/>
        <v>14476.6</v>
      </c>
      <c r="M11" s="19">
        <f t="shared" si="3"/>
        <v>7303.8</v>
      </c>
      <c r="N11" s="19">
        <f t="shared" si="4"/>
        <v>-7172.8</v>
      </c>
      <c r="O11" s="24"/>
    </row>
    <row r="12" ht="176" customHeight="1" spans="1:15">
      <c r="A12" s="16">
        <v>7</v>
      </c>
      <c r="B12" s="17" t="s">
        <v>300</v>
      </c>
      <c r="C12" s="17" t="s">
        <v>301</v>
      </c>
      <c r="D12" s="17" t="s">
        <v>302</v>
      </c>
      <c r="E12" s="16" t="s">
        <v>72</v>
      </c>
      <c r="F12" s="56">
        <v>20</v>
      </c>
      <c r="G12" s="56">
        <v>20</v>
      </c>
      <c r="H12" s="57">
        <f t="shared" si="0"/>
        <v>0</v>
      </c>
      <c r="I12" s="23">
        <v>880.28</v>
      </c>
      <c r="J12" s="23">
        <v>665.49</v>
      </c>
      <c r="K12" s="19">
        <f t="shared" si="1"/>
        <v>-214.79</v>
      </c>
      <c r="L12" s="19">
        <f t="shared" si="2"/>
        <v>17605.6</v>
      </c>
      <c r="M12" s="19">
        <f t="shared" si="3"/>
        <v>13309.8</v>
      </c>
      <c r="N12" s="19">
        <f t="shared" si="4"/>
        <v>-4295.8</v>
      </c>
      <c r="O12" s="24"/>
    </row>
    <row r="13" s="2" customFormat="1" ht="176" customHeight="1" spans="1:15">
      <c r="A13" s="16">
        <v>8</v>
      </c>
      <c r="B13" s="17" t="s">
        <v>303</v>
      </c>
      <c r="C13" s="17" t="s">
        <v>301</v>
      </c>
      <c r="D13" s="17" t="s">
        <v>304</v>
      </c>
      <c r="E13" s="16" t="s">
        <v>72</v>
      </c>
      <c r="F13" s="56">
        <v>15</v>
      </c>
      <c r="G13" s="56">
        <v>15</v>
      </c>
      <c r="H13" s="57">
        <f t="shared" si="0"/>
        <v>0</v>
      </c>
      <c r="I13" s="23">
        <v>1477.92</v>
      </c>
      <c r="J13" s="23">
        <v>656.21</v>
      </c>
      <c r="K13" s="19">
        <f t="shared" si="1"/>
        <v>-821.71</v>
      </c>
      <c r="L13" s="19">
        <f t="shared" si="2"/>
        <v>22168.8</v>
      </c>
      <c r="M13" s="19">
        <f t="shared" si="3"/>
        <v>9843.15</v>
      </c>
      <c r="N13" s="19">
        <f t="shared" si="4"/>
        <v>-12325.65</v>
      </c>
      <c r="O13" s="24"/>
    </row>
    <row r="14" ht="176" customHeight="1" spans="1:15">
      <c r="A14" s="16">
        <v>9</v>
      </c>
      <c r="B14" s="17" t="s">
        <v>305</v>
      </c>
      <c r="C14" s="17" t="s">
        <v>306</v>
      </c>
      <c r="D14" s="17" t="s">
        <v>307</v>
      </c>
      <c r="E14" s="16" t="s">
        <v>72</v>
      </c>
      <c r="F14" s="56">
        <v>62</v>
      </c>
      <c r="G14" s="56">
        <v>62</v>
      </c>
      <c r="H14" s="57">
        <f t="shared" si="0"/>
        <v>0</v>
      </c>
      <c r="I14" s="23">
        <v>1397.14</v>
      </c>
      <c r="J14" s="23">
        <v>981.78</v>
      </c>
      <c r="K14" s="19">
        <f t="shared" si="1"/>
        <v>-415.36</v>
      </c>
      <c r="L14" s="19">
        <f t="shared" si="2"/>
        <v>86622.68</v>
      </c>
      <c r="M14" s="19">
        <f t="shared" si="3"/>
        <v>60870.36</v>
      </c>
      <c r="N14" s="19">
        <f t="shared" si="4"/>
        <v>-25752.32</v>
      </c>
      <c r="O14" s="24"/>
    </row>
    <row r="15" ht="32" customHeight="1" spans="1:15">
      <c r="A15" s="16">
        <v>10</v>
      </c>
      <c r="B15" s="17" t="s">
        <v>308</v>
      </c>
      <c r="C15" s="17" t="s">
        <v>309</v>
      </c>
      <c r="D15" s="17" t="s">
        <v>310</v>
      </c>
      <c r="E15" s="16" t="s">
        <v>116</v>
      </c>
      <c r="F15" s="56">
        <v>86.422</v>
      </c>
      <c r="G15" s="56">
        <v>164.62</v>
      </c>
      <c r="H15" s="57">
        <f t="shared" si="0"/>
        <v>78.198</v>
      </c>
      <c r="I15" s="23">
        <v>54.98</v>
      </c>
      <c r="J15" s="23">
        <v>8.89</v>
      </c>
      <c r="K15" s="19">
        <f t="shared" si="1"/>
        <v>-46.09</v>
      </c>
      <c r="L15" s="19">
        <f t="shared" si="2"/>
        <v>4751.48</v>
      </c>
      <c r="M15" s="19">
        <f t="shared" si="3"/>
        <v>1463.47</v>
      </c>
      <c r="N15" s="19">
        <f t="shared" si="4"/>
        <v>-3288.01</v>
      </c>
      <c r="O15" s="24"/>
    </row>
    <row r="16" ht="32" customHeight="1" spans="1:15">
      <c r="A16" s="16">
        <v>11</v>
      </c>
      <c r="B16" s="17" t="s">
        <v>311</v>
      </c>
      <c r="C16" s="17" t="s">
        <v>295</v>
      </c>
      <c r="D16" s="17" t="s">
        <v>312</v>
      </c>
      <c r="E16" s="16" t="s">
        <v>116</v>
      </c>
      <c r="F16" s="56">
        <v>0</v>
      </c>
      <c r="G16" s="56">
        <v>112.53</v>
      </c>
      <c r="H16" s="57">
        <f t="shared" si="0"/>
        <v>112.53</v>
      </c>
      <c r="I16" s="23">
        <v>0</v>
      </c>
      <c r="J16" s="23">
        <v>222.31</v>
      </c>
      <c r="K16" s="19">
        <f t="shared" si="1"/>
        <v>222.31</v>
      </c>
      <c r="L16" s="19">
        <f t="shared" si="2"/>
        <v>0</v>
      </c>
      <c r="M16" s="19">
        <f t="shared" si="3"/>
        <v>25016.54</v>
      </c>
      <c r="N16" s="19">
        <f t="shared" si="4"/>
        <v>25016.54</v>
      </c>
      <c r="O16" s="24"/>
    </row>
    <row r="17" ht="16" customHeight="1" spans="1:15">
      <c r="A17" s="16">
        <v>12</v>
      </c>
      <c r="B17" s="17" t="s">
        <v>313</v>
      </c>
      <c r="C17" s="17" t="s">
        <v>314</v>
      </c>
      <c r="D17" s="17" t="s">
        <v>315</v>
      </c>
      <c r="E17" s="16" t="s">
        <v>116</v>
      </c>
      <c r="F17" s="56">
        <v>0</v>
      </c>
      <c r="G17" s="56">
        <v>164.62</v>
      </c>
      <c r="H17" s="57">
        <f t="shared" si="0"/>
        <v>164.62</v>
      </c>
      <c r="I17" s="23">
        <v>0</v>
      </c>
      <c r="J17" s="23">
        <v>18.85</v>
      </c>
      <c r="K17" s="19">
        <f t="shared" si="1"/>
        <v>18.85</v>
      </c>
      <c r="L17" s="19">
        <f t="shared" si="2"/>
        <v>0</v>
      </c>
      <c r="M17" s="19">
        <f t="shared" si="3"/>
        <v>3103.09</v>
      </c>
      <c r="N17" s="19">
        <f t="shared" si="4"/>
        <v>3103.09</v>
      </c>
      <c r="O17" s="24"/>
    </row>
    <row r="18" ht="64" customHeight="1" spans="1:15">
      <c r="A18" s="16">
        <v>13</v>
      </c>
      <c r="B18" s="17" t="s">
        <v>123</v>
      </c>
      <c r="C18" s="17" t="s">
        <v>316</v>
      </c>
      <c r="D18" s="17" t="s">
        <v>317</v>
      </c>
      <c r="E18" s="16" t="s">
        <v>105</v>
      </c>
      <c r="F18" s="56">
        <v>0</v>
      </c>
      <c r="G18" s="56">
        <v>21</v>
      </c>
      <c r="H18" s="57">
        <f t="shared" si="0"/>
        <v>21</v>
      </c>
      <c r="I18" s="23">
        <v>0</v>
      </c>
      <c r="J18" s="23">
        <v>36.26</v>
      </c>
      <c r="K18" s="19">
        <f t="shared" si="1"/>
        <v>36.26</v>
      </c>
      <c r="L18" s="19">
        <f t="shared" si="2"/>
        <v>0</v>
      </c>
      <c r="M18" s="19">
        <f t="shared" si="3"/>
        <v>761.46</v>
      </c>
      <c r="N18" s="19">
        <f t="shared" si="4"/>
        <v>761.46</v>
      </c>
      <c r="O18" s="24"/>
    </row>
    <row r="19" ht="48" customHeight="1" spans="1:15">
      <c r="A19" s="16">
        <v>14</v>
      </c>
      <c r="B19" s="17" t="s">
        <v>318</v>
      </c>
      <c r="C19" s="17" t="s">
        <v>319</v>
      </c>
      <c r="D19" s="17" t="s">
        <v>320</v>
      </c>
      <c r="E19" s="16" t="s">
        <v>72</v>
      </c>
      <c r="F19" s="56">
        <v>200</v>
      </c>
      <c r="G19" s="56">
        <v>200</v>
      </c>
      <c r="H19" s="57">
        <f t="shared" si="0"/>
        <v>0</v>
      </c>
      <c r="I19" s="23">
        <v>1014.59</v>
      </c>
      <c r="J19" s="23">
        <v>1074.06</v>
      </c>
      <c r="K19" s="19">
        <f t="shared" si="1"/>
        <v>59.47</v>
      </c>
      <c r="L19" s="19">
        <f t="shared" si="2"/>
        <v>202918</v>
      </c>
      <c r="M19" s="19">
        <f t="shared" si="3"/>
        <v>214812</v>
      </c>
      <c r="N19" s="19">
        <f t="shared" si="4"/>
        <v>11894</v>
      </c>
      <c r="O19" s="24"/>
    </row>
    <row r="20" ht="48" customHeight="1" spans="1:15">
      <c r="A20" s="16">
        <v>15</v>
      </c>
      <c r="B20" s="17" t="s">
        <v>321</v>
      </c>
      <c r="C20" s="17" t="s">
        <v>322</v>
      </c>
      <c r="D20" s="17" t="s">
        <v>323</v>
      </c>
      <c r="E20" s="16" t="s">
        <v>324</v>
      </c>
      <c r="F20" s="56">
        <v>20</v>
      </c>
      <c r="G20" s="56">
        <v>158.6</v>
      </c>
      <c r="H20" s="57">
        <f t="shared" si="0"/>
        <v>138.6</v>
      </c>
      <c r="I20" s="23">
        <v>162.24</v>
      </c>
      <c r="J20" s="23">
        <v>160.03</v>
      </c>
      <c r="K20" s="19">
        <f t="shared" si="1"/>
        <v>-2.21</v>
      </c>
      <c r="L20" s="19">
        <f t="shared" si="2"/>
        <v>3244.8</v>
      </c>
      <c r="M20" s="19">
        <f t="shared" si="3"/>
        <v>25380.76</v>
      </c>
      <c r="N20" s="19">
        <f t="shared" si="4"/>
        <v>22135.96</v>
      </c>
      <c r="O20" s="24"/>
    </row>
    <row r="21" ht="48" customHeight="1" spans="1:15">
      <c r="A21" s="16">
        <v>16</v>
      </c>
      <c r="B21" s="17" t="s">
        <v>325</v>
      </c>
      <c r="C21" s="17" t="s">
        <v>326</v>
      </c>
      <c r="D21" s="17" t="s">
        <v>327</v>
      </c>
      <c r="E21" s="16" t="s">
        <v>324</v>
      </c>
      <c r="F21" s="56">
        <v>15</v>
      </c>
      <c r="G21" s="56">
        <v>158.6</v>
      </c>
      <c r="H21" s="57">
        <f t="shared" si="0"/>
        <v>143.6</v>
      </c>
      <c r="I21" s="23">
        <v>61.59</v>
      </c>
      <c r="J21" s="23">
        <v>23.63</v>
      </c>
      <c r="K21" s="19">
        <f t="shared" si="1"/>
        <v>-37.96</v>
      </c>
      <c r="L21" s="19">
        <f t="shared" si="2"/>
        <v>923.85</v>
      </c>
      <c r="M21" s="19">
        <f t="shared" si="3"/>
        <v>3747.72</v>
      </c>
      <c r="N21" s="19">
        <f t="shared" si="4"/>
        <v>2823.87</v>
      </c>
      <c r="O21" s="24"/>
    </row>
    <row r="22" ht="32" customHeight="1" spans="1:15">
      <c r="A22" s="16">
        <v>17</v>
      </c>
      <c r="B22" s="58" t="s">
        <v>328</v>
      </c>
      <c r="C22" s="58" t="s">
        <v>314</v>
      </c>
      <c r="D22" s="58" t="s">
        <v>329</v>
      </c>
      <c r="E22" s="22" t="s">
        <v>116</v>
      </c>
      <c r="F22" s="56">
        <v>0</v>
      </c>
      <c r="G22" s="56">
        <v>31.72</v>
      </c>
      <c r="H22" s="57">
        <f t="shared" si="0"/>
        <v>31.72</v>
      </c>
      <c r="I22" s="23">
        <v>0</v>
      </c>
      <c r="J22" s="23">
        <v>34.11</v>
      </c>
      <c r="K22" s="19">
        <f t="shared" si="1"/>
        <v>34.11</v>
      </c>
      <c r="L22" s="19">
        <f t="shared" si="2"/>
        <v>0</v>
      </c>
      <c r="M22" s="19">
        <f t="shared" si="3"/>
        <v>1081.97</v>
      </c>
      <c r="N22" s="19">
        <f t="shared" si="4"/>
        <v>1081.97</v>
      </c>
      <c r="O22" s="24"/>
    </row>
    <row r="23" ht="32" customHeight="1" spans="1:15">
      <c r="A23" s="16">
        <v>18</v>
      </c>
      <c r="B23" s="17" t="s">
        <v>330</v>
      </c>
      <c r="C23" s="17" t="s">
        <v>331</v>
      </c>
      <c r="D23" s="17" t="s">
        <v>332</v>
      </c>
      <c r="E23" s="16" t="s">
        <v>116</v>
      </c>
      <c r="F23" s="56">
        <v>0</v>
      </c>
      <c r="G23" s="56">
        <v>40</v>
      </c>
      <c r="H23" s="57">
        <f t="shared" ref="H23:H30" si="5">G23-F23</f>
        <v>40</v>
      </c>
      <c r="I23" s="23">
        <v>0</v>
      </c>
      <c r="J23" s="23">
        <v>21.55</v>
      </c>
      <c r="K23" s="19">
        <f t="shared" ref="K23:K30" si="6">J23-I23</f>
        <v>21.55</v>
      </c>
      <c r="L23" s="19">
        <f t="shared" ref="L23:L30" si="7">F23*I23</f>
        <v>0</v>
      </c>
      <c r="M23" s="19">
        <f t="shared" ref="M23:M30" si="8">G23*J23</f>
        <v>862</v>
      </c>
      <c r="N23" s="19">
        <f t="shared" ref="N23:N30" si="9">M23-L23</f>
        <v>862</v>
      </c>
      <c r="O23" s="24"/>
    </row>
    <row r="24" ht="32" customHeight="1" spans="1:15">
      <c r="A24" s="16">
        <v>19</v>
      </c>
      <c r="B24" s="17" t="s">
        <v>333</v>
      </c>
      <c r="C24" s="17" t="s">
        <v>309</v>
      </c>
      <c r="D24" s="17" t="s">
        <v>334</v>
      </c>
      <c r="E24" s="16" t="s">
        <v>116</v>
      </c>
      <c r="F24" s="56">
        <v>0</v>
      </c>
      <c r="G24" s="56">
        <v>48</v>
      </c>
      <c r="H24" s="57">
        <f t="shared" si="5"/>
        <v>48</v>
      </c>
      <c r="I24" s="23">
        <v>0</v>
      </c>
      <c r="J24" s="23">
        <v>39.82</v>
      </c>
      <c r="K24" s="19">
        <f t="shared" si="6"/>
        <v>39.82</v>
      </c>
      <c r="L24" s="19">
        <f t="shared" si="7"/>
        <v>0</v>
      </c>
      <c r="M24" s="19">
        <f t="shared" si="8"/>
        <v>1911.36</v>
      </c>
      <c r="N24" s="19">
        <f t="shared" si="9"/>
        <v>1911.36</v>
      </c>
      <c r="O24" s="24"/>
    </row>
    <row r="25" ht="32" customHeight="1" spans="1:15">
      <c r="A25" s="16">
        <v>20</v>
      </c>
      <c r="B25" s="17" t="s">
        <v>335</v>
      </c>
      <c r="C25" s="17" t="s">
        <v>295</v>
      </c>
      <c r="D25" s="17" t="s">
        <v>336</v>
      </c>
      <c r="E25" s="16" t="s">
        <v>116</v>
      </c>
      <c r="F25" s="56">
        <v>0</v>
      </c>
      <c r="G25" s="56">
        <v>35.6</v>
      </c>
      <c r="H25" s="57">
        <f t="shared" si="5"/>
        <v>35.6</v>
      </c>
      <c r="I25" s="23">
        <v>0</v>
      </c>
      <c r="J25" s="23">
        <v>18.95</v>
      </c>
      <c r="K25" s="19">
        <f t="shared" si="6"/>
        <v>18.95</v>
      </c>
      <c r="L25" s="19">
        <f t="shared" si="7"/>
        <v>0</v>
      </c>
      <c r="M25" s="19">
        <f t="shared" si="8"/>
        <v>674.62</v>
      </c>
      <c r="N25" s="19">
        <f t="shared" si="9"/>
        <v>674.62</v>
      </c>
      <c r="O25" s="24"/>
    </row>
    <row r="26" ht="16" customHeight="1" spans="1:15">
      <c r="A26" s="16">
        <v>21</v>
      </c>
      <c r="B26" s="17" t="s">
        <v>337</v>
      </c>
      <c r="C26" s="17" t="s">
        <v>326</v>
      </c>
      <c r="D26" s="17" t="s">
        <v>338</v>
      </c>
      <c r="E26" s="16" t="s">
        <v>324</v>
      </c>
      <c r="F26" s="56">
        <v>0</v>
      </c>
      <c r="G26" s="56">
        <v>15</v>
      </c>
      <c r="H26" s="57">
        <f t="shared" si="5"/>
        <v>15</v>
      </c>
      <c r="I26" s="23">
        <v>0</v>
      </c>
      <c r="J26" s="23">
        <v>60.85</v>
      </c>
      <c r="K26" s="19">
        <f t="shared" si="6"/>
        <v>60.85</v>
      </c>
      <c r="L26" s="19">
        <f t="shared" si="7"/>
        <v>0</v>
      </c>
      <c r="M26" s="19">
        <f t="shared" si="8"/>
        <v>912.75</v>
      </c>
      <c r="N26" s="19">
        <f t="shared" si="9"/>
        <v>912.75</v>
      </c>
      <c r="O26" s="24"/>
    </row>
    <row r="27" ht="32" customHeight="1" spans="1:15">
      <c r="A27" s="16">
        <v>22</v>
      </c>
      <c r="B27" s="17" t="s">
        <v>339</v>
      </c>
      <c r="C27" s="17" t="s">
        <v>340</v>
      </c>
      <c r="D27" s="17" t="s">
        <v>341</v>
      </c>
      <c r="E27" s="16" t="s">
        <v>324</v>
      </c>
      <c r="F27" s="56">
        <v>0</v>
      </c>
      <c r="G27" s="56">
        <v>20</v>
      </c>
      <c r="H27" s="57">
        <f t="shared" si="5"/>
        <v>20</v>
      </c>
      <c r="I27" s="23">
        <v>0</v>
      </c>
      <c r="J27" s="23">
        <v>85.59</v>
      </c>
      <c r="K27" s="19">
        <f t="shared" si="6"/>
        <v>85.59</v>
      </c>
      <c r="L27" s="19">
        <f t="shared" si="7"/>
        <v>0</v>
      </c>
      <c r="M27" s="19">
        <f t="shared" si="8"/>
        <v>1711.8</v>
      </c>
      <c r="N27" s="19">
        <f t="shared" si="9"/>
        <v>1711.8</v>
      </c>
      <c r="O27" s="24"/>
    </row>
    <row r="28" ht="16" customHeight="1" spans="1:15">
      <c r="A28" s="16">
        <v>23</v>
      </c>
      <c r="B28" s="17" t="s">
        <v>342</v>
      </c>
      <c r="C28" s="17" t="s">
        <v>343</v>
      </c>
      <c r="D28" s="17" t="s">
        <v>344</v>
      </c>
      <c r="E28" s="16" t="s">
        <v>76</v>
      </c>
      <c r="F28" s="56">
        <v>0</v>
      </c>
      <c r="G28" s="56">
        <v>1</v>
      </c>
      <c r="H28" s="57">
        <f t="shared" si="5"/>
        <v>1</v>
      </c>
      <c r="I28" s="23">
        <v>0</v>
      </c>
      <c r="J28" s="23">
        <v>97.92</v>
      </c>
      <c r="K28" s="19">
        <f t="shared" si="6"/>
        <v>97.92</v>
      </c>
      <c r="L28" s="19">
        <f t="shared" si="7"/>
        <v>0</v>
      </c>
      <c r="M28" s="19">
        <f t="shared" si="8"/>
        <v>97.92</v>
      </c>
      <c r="N28" s="19">
        <f t="shared" si="9"/>
        <v>97.92</v>
      </c>
      <c r="O28" s="24"/>
    </row>
    <row r="29" ht="32" customHeight="1" spans="1:15">
      <c r="A29" s="16">
        <v>24</v>
      </c>
      <c r="B29" s="17" t="s">
        <v>345</v>
      </c>
      <c r="C29" s="17" t="s">
        <v>346</v>
      </c>
      <c r="D29" s="17" t="s">
        <v>347</v>
      </c>
      <c r="E29" s="16" t="s">
        <v>72</v>
      </c>
      <c r="F29" s="56">
        <v>0.9</v>
      </c>
      <c r="G29" s="56">
        <v>6</v>
      </c>
      <c r="H29" s="57">
        <f t="shared" si="5"/>
        <v>5.1</v>
      </c>
      <c r="I29" s="23">
        <v>45.07</v>
      </c>
      <c r="J29" s="23">
        <v>51.4</v>
      </c>
      <c r="K29" s="19">
        <f t="shared" si="6"/>
        <v>6.33</v>
      </c>
      <c r="L29" s="19">
        <f t="shared" si="7"/>
        <v>40.56</v>
      </c>
      <c r="M29" s="19">
        <f t="shared" si="8"/>
        <v>308.4</v>
      </c>
      <c r="N29" s="19">
        <f t="shared" si="9"/>
        <v>267.84</v>
      </c>
      <c r="O29" s="24"/>
    </row>
    <row r="30" ht="48" customHeight="1" spans="1:15">
      <c r="A30" s="16"/>
      <c r="B30" s="17"/>
      <c r="C30" s="17" t="s">
        <v>270</v>
      </c>
      <c r="D30" s="17"/>
      <c r="E30" s="16"/>
      <c r="F30" s="56"/>
      <c r="G30" s="56"/>
      <c r="H30" s="57"/>
      <c r="I30" s="23"/>
      <c r="J30" s="23"/>
      <c r="K30" s="19"/>
      <c r="L30" s="19"/>
      <c r="M30" s="19"/>
      <c r="N30" s="19"/>
      <c r="O30" s="24"/>
    </row>
    <row r="31" ht="16" customHeight="1" spans="1:15">
      <c r="A31" s="16">
        <v>25</v>
      </c>
      <c r="B31" s="17" t="s">
        <v>348</v>
      </c>
      <c r="C31" s="17" t="s">
        <v>349</v>
      </c>
      <c r="D31" s="17" t="s">
        <v>350</v>
      </c>
      <c r="E31" s="16" t="s">
        <v>284</v>
      </c>
      <c r="F31" s="56">
        <v>2</v>
      </c>
      <c r="G31" s="56">
        <v>2</v>
      </c>
      <c r="H31" s="57">
        <f t="shared" ref="H31:H36" si="10">G31-F31</f>
        <v>0</v>
      </c>
      <c r="I31" s="23">
        <v>125.26</v>
      </c>
      <c r="J31" s="23">
        <v>124.87</v>
      </c>
      <c r="K31" s="19">
        <f t="shared" ref="K31:K36" si="11">J31-I31</f>
        <v>-0.39</v>
      </c>
      <c r="L31" s="19">
        <f t="shared" ref="L31:L36" si="12">F31*I31</f>
        <v>250.52</v>
      </c>
      <c r="M31" s="19">
        <f t="shared" ref="M31:M36" si="13">G31*J31</f>
        <v>249.74</v>
      </c>
      <c r="N31" s="19">
        <f t="shared" ref="N31:N36" si="14">M31-L31</f>
        <v>-0.78</v>
      </c>
      <c r="O31" s="24"/>
    </row>
    <row r="32" ht="48" customHeight="1" spans="1:15">
      <c r="A32" s="16">
        <v>26</v>
      </c>
      <c r="B32" s="17" t="s">
        <v>351</v>
      </c>
      <c r="C32" s="17" t="s">
        <v>352</v>
      </c>
      <c r="D32" s="17" t="s">
        <v>353</v>
      </c>
      <c r="E32" s="16" t="s">
        <v>324</v>
      </c>
      <c r="F32" s="56">
        <v>7.048</v>
      </c>
      <c r="G32" s="56">
        <v>7.05</v>
      </c>
      <c r="H32" s="57">
        <f t="shared" si="10"/>
        <v>0.002</v>
      </c>
      <c r="I32" s="23">
        <v>39.19</v>
      </c>
      <c r="J32" s="23">
        <v>38.85</v>
      </c>
      <c r="K32" s="19">
        <f t="shared" si="11"/>
        <v>-0.34</v>
      </c>
      <c r="L32" s="19">
        <f t="shared" si="12"/>
        <v>276.21</v>
      </c>
      <c r="M32" s="19">
        <f t="shared" si="13"/>
        <v>273.89</v>
      </c>
      <c r="N32" s="19">
        <f t="shared" si="14"/>
        <v>-2.32</v>
      </c>
      <c r="O32" s="24"/>
    </row>
    <row r="33" ht="16" customHeight="1" spans="1:15">
      <c r="A33" s="16">
        <v>27</v>
      </c>
      <c r="B33" s="17" t="s">
        <v>354</v>
      </c>
      <c r="C33" s="17" t="s">
        <v>355</v>
      </c>
      <c r="D33" s="17" t="s">
        <v>356</v>
      </c>
      <c r="E33" s="16" t="s">
        <v>324</v>
      </c>
      <c r="F33" s="56">
        <v>11.99</v>
      </c>
      <c r="G33" s="56">
        <v>11.99</v>
      </c>
      <c r="H33" s="57">
        <f t="shared" si="10"/>
        <v>0</v>
      </c>
      <c r="I33" s="23">
        <v>82.74</v>
      </c>
      <c r="J33" s="23">
        <v>82.24</v>
      </c>
      <c r="K33" s="19">
        <f t="shared" si="11"/>
        <v>-0.5</v>
      </c>
      <c r="L33" s="19">
        <f t="shared" si="12"/>
        <v>992.05</v>
      </c>
      <c r="M33" s="19">
        <f t="shared" si="13"/>
        <v>986.06</v>
      </c>
      <c r="N33" s="19">
        <f t="shared" si="14"/>
        <v>-5.99</v>
      </c>
      <c r="O33" s="24"/>
    </row>
    <row r="34" ht="32" customHeight="1" spans="1:15">
      <c r="A34" s="16">
        <v>28</v>
      </c>
      <c r="B34" s="17" t="s">
        <v>357</v>
      </c>
      <c r="C34" s="17" t="s">
        <v>358</v>
      </c>
      <c r="D34" s="17" t="s">
        <v>359</v>
      </c>
      <c r="E34" s="16" t="s">
        <v>324</v>
      </c>
      <c r="F34" s="56">
        <v>87.651</v>
      </c>
      <c r="G34" s="56">
        <v>87.65</v>
      </c>
      <c r="H34" s="57">
        <f t="shared" si="10"/>
        <v>-0.001</v>
      </c>
      <c r="I34" s="23">
        <v>64.98</v>
      </c>
      <c r="J34" s="23">
        <v>82.24</v>
      </c>
      <c r="K34" s="19">
        <f t="shared" si="11"/>
        <v>17.26</v>
      </c>
      <c r="L34" s="19">
        <f t="shared" si="12"/>
        <v>5695.56</v>
      </c>
      <c r="M34" s="19">
        <f t="shared" si="13"/>
        <v>7208.34</v>
      </c>
      <c r="N34" s="19">
        <f t="shared" si="14"/>
        <v>1512.78</v>
      </c>
      <c r="O34" s="24"/>
    </row>
    <row r="35" ht="16" customHeight="1" spans="1:15">
      <c r="A35" s="16">
        <v>29</v>
      </c>
      <c r="B35" s="17" t="s">
        <v>360</v>
      </c>
      <c r="C35" s="17" t="s">
        <v>361</v>
      </c>
      <c r="D35" s="17" t="s">
        <v>362</v>
      </c>
      <c r="E35" s="16" t="s">
        <v>324</v>
      </c>
      <c r="F35" s="56">
        <v>0</v>
      </c>
      <c r="G35" s="56">
        <v>26.68</v>
      </c>
      <c r="H35" s="57">
        <f t="shared" si="10"/>
        <v>26.68</v>
      </c>
      <c r="I35" s="23">
        <v>0</v>
      </c>
      <c r="J35" s="23">
        <v>56.78</v>
      </c>
      <c r="K35" s="19">
        <f t="shared" si="11"/>
        <v>56.78</v>
      </c>
      <c r="L35" s="19">
        <f t="shared" si="12"/>
        <v>0</v>
      </c>
      <c r="M35" s="19">
        <f t="shared" si="13"/>
        <v>1514.89</v>
      </c>
      <c r="N35" s="19">
        <f t="shared" si="14"/>
        <v>1514.89</v>
      </c>
      <c r="O35" s="24"/>
    </row>
    <row r="36" ht="32" customHeight="1" spans="1:15">
      <c r="A36" s="16">
        <v>30</v>
      </c>
      <c r="B36" s="17" t="s">
        <v>363</v>
      </c>
      <c r="C36" s="17" t="s">
        <v>364</v>
      </c>
      <c r="D36" s="17" t="s">
        <v>364</v>
      </c>
      <c r="E36" s="16" t="s">
        <v>324</v>
      </c>
      <c r="F36" s="56">
        <v>0</v>
      </c>
      <c r="G36" s="56">
        <v>4.15</v>
      </c>
      <c r="H36" s="57">
        <f t="shared" si="10"/>
        <v>4.15</v>
      </c>
      <c r="I36" s="23">
        <v>0</v>
      </c>
      <c r="J36" s="23">
        <v>56.78</v>
      </c>
      <c r="K36" s="19">
        <f t="shared" si="11"/>
        <v>56.78</v>
      </c>
      <c r="L36" s="19">
        <f t="shared" si="12"/>
        <v>0</v>
      </c>
      <c r="M36" s="19">
        <f t="shared" si="13"/>
        <v>235.64</v>
      </c>
      <c r="N36" s="19">
        <f t="shared" si="14"/>
        <v>235.64</v>
      </c>
      <c r="O36" s="24"/>
    </row>
    <row r="37" spans="1:1">
      <c r="A37" s="3"/>
    </row>
    <row r="38" spans="1:1">
      <c r="A38" s="3"/>
    </row>
  </sheetData>
  <autoFilter ref="A5:P75">
    <extLst/>
  </autoFilter>
  <mergeCells count="11">
    <mergeCell ref="A1:N1"/>
    <mergeCell ref="A2:O2"/>
    <mergeCell ref="F3:H3"/>
    <mergeCell ref="I3:K3"/>
    <mergeCell ref="L3:N3"/>
    <mergeCell ref="A3:A4"/>
    <mergeCell ref="B3:B4"/>
    <mergeCell ref="C3:C4"/>
    <mergeCell ref="D3:D4"/>
    <mergeCell ref="E3:E4"/>
    <mergeCell ref="O3:O4"/>
  </mergeCells>
  <printOptions horizontalCentered="1"/>
  <pageMargins left="0.118055555555556" right="0.118055555555556" top="0.590277777777778" bottom="0.432638888888889" header="0" footer="0"/>
  <pageSetup paperSize="9" orientation="landscape" horizontalDpi="600"/>
  <headerFooter/>
  <rowBreaks count="3" manualBreakCount="3">
    <brk id="17" max="14" man="1"/>
    <brk id="29" max="14" man="1"/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view="pageBreakPreview" zoomScaleNormal="100" zoomScaleSheetLayoutView="100" workbookViewId="0">
      <selection activeCell="F11" sqref="F11"/>
    </sheetView>
  </sheetViews>
  <sheetFormatPr defaultColWidth="10.2857142857143" defaultRowHeight="14.25"/>
  <cols>
    <col min="1" max="1" width="5.71428571428571" style="26" customWidth="1"/>
    <col min="2" max="2" width="17.7142857142857" style="26" customWidth="1"/>
    <col min="3" max="3" width="17.7142857142857" style="27" customWidth="1"/>
    <col min="4" max="4" width="10.7142857142857" style="28" customWidth="1"/>
    <col min="5" max="5" width="20.7142857142857" style="27" customWidth="1"/>
    <col min="6" max="6" width="17.7142857142857" style="27" customWidth="1"/>
    <col min="7" max="7" width="10.7142857142857" style="28" customWidth="1"/>
    <col min="8" max="9" width="20.7142857142857" style="27" customWidth="1"/>
    <col min="10" max="10" width="5.71428571428571" style="26" customWidth="1"/>
    <col min="11" max="251" width="9.14285714285714" style="26" customWidth="1"/>
    <col min="252" max="16384" width="10.2857142857143" style="29"/>
  </cols>
  <sheetData>
    <row r="1" ht="40" customHeight="1" spans="1:10">
      <c r="A1" s="30" t="s">
        <v>34</v>
      </c>
      <c r="B1" s="31"/>
      <c r="C1" s="31"/>
      <c r="D1" s="32"/>
      <c r="E1" s="31"/>
      <c r="F1" s="31"/>
      <c r="G1" s="32"/>
      <c r="H1" s="31"/>
      <c r="I1" s="31"/>
      <c r="J1" s="45"/>
    </row>
    <row r="2" ht="24" customHeight="1" spans="1:10">
      <c r="A2" s="33" t="s">
        <v>365</v>
      </c>
      <c r="B2" s="33"/>
      <c r="C2" s="33"/>
      <c r="D2" s="34"/>
      <c r="E2" s="33"/>
      <c r="F2" s="33"/>
      <c r="G2" s="34"/>
      <c r="H2" s="33"/>
      <c r="I2" s="33"/>
      <c r="J2" s="33"/>
    </row>
    <row r="3" ht="40" customHeight="1" spans="1:10">
      <c r="A3" s="35" t="s">
        <v>2</v>
      </c>
      <c r="B3" s="35" t="s">
        <v>20</v>
      </c>
      <c r="C3" s="36" t="s">
        <v>36</v>
      </c>
      <c r="D3" s="37"/>
      <c r="E3" s="36"/>
      <c r="F3" s="36" t="s">
        <v>37</v>
      </c>
      <c r="G3" s="37"/>
      <c r="H3" s="36"/>
      <c r="I3" s="36" t="s">
        <v>38</v>
      </c>
      <c r="J3" s="46" t="s">
        <v>39</v>
      </c>
    </row>
    <row r="4" ht="40" customHeight="1" spans="1:10">
      <c r="A4" s="35"/>
      <c r="B4" s="35"/>
      <c r="C4" s="35" t="s">
        <v>40</v>
      </c>
      <c r="D4" s="38" t="s">
        <v>41</v>
      </c>
      <c r="E4" s="36" t="s">
        <v>42</v>
      </c>
      <c r="F4" s="35" t="s">
        <v>40</v>
      </c>
      <c r="G4" s="38" t="s">
        <v>41</v>
      </c>
      <c r="H4" s="36" t="s">
        <v>42</v>
      </c>
      <c r="I4" s="36"/>
      <c r="J4" s="46"/>
    </row>
    <row r="5" ht="40" customHeight="1" spans="1:10">
      <c r="A5" s="35" t="s">
        <v>7</v>
      </c>
      <c r="B5" s="39" t="s">
        <v>43</v>
      </c>
      <c r="C5" s="35" t="s">
        <v>43</v>
      </c>
      <c r="D5" s="38">
        <v>100</v>
      </c>
      <c r="E5" s="40">
        <v>77459.56</v>
      </c>
      <c r="F5" s="35" t="s">
        <v>43</v>
      </c>
      <c r="G5" s="38">
        <v>100</v>
      </c>
      <c r="H5" s="41">
        <f>'分部分项对比表-土建部分'!M5</f>
        <v>21986.06</v>
      </c>
      <c r="I5" s="40">
        <f t="shared" ref="I5:I14" si="0">H5-E5</f>
        <v>-55473.5</v>
      </c>
      <c r="J5" s="47"/>
    </row>
    <row r="6" ht="40" customHeight="1" spans="1:10">
      <c r="A6" s="35" t="s">
        <v>44</v>
      </c>
      <c r="B6" s="39" t="s">
        <v>45</v>
      </c>
      <c r="C6" s="35" t="s">
        <v>46</v>
      </c>
      <c r="D6" s="38">
        <v>100</v>
      </c>
      <c r="E6" s="40">
        <f>E7+E8</f>
        <v>1719.58</v>
      </c>
      <c r="F6" s="35" t="s">
        <v>46</v>
      </c>
      <c r="G6" s="38">
        <v>100</v>
      </c>
      <c r="H6" s="41">
        <f>H7+H8</f>
        <v>1919.72</v>
      </c>
      <c r="I6" s="40">
        <f t="shared" si="0"/>
        <v>200.14</v>
      </c>
      <c r="J6" s="47"/>
    </row>
    <row r="7" ht="40" customHeight="1" spans="1:10">
      <c r="A7" s="35">
        <v>2.1</v>
      </c>
      <c r="B7" s="39" t="s">
        <v>47</v>
      </c>
      <c r="C7" s="35" t="s">
        <v>47</v>
      </c>
      <c r="D7" s="38">
        <v>100</v>
      </c>
      <c r="E7" s="41">
        <v>1719.58</v>
      </c>
      <c r="F7" s="40" t="s">
        <v>47</v>
      </c>
      <c r="G7" s="38">
        <v>100</v>
      </c>
      <c r="H7" s="41">
        <v>698.65</v>
      </c>
      <c r="I7" s="40">
        <f t="shared" si="0"/>
        <v>-1020.93</v>
      </c>
      <c r="J7" s="47"/>
    </row>
    <row r="8" ht="40" customHeight="1" spans="1:10">
      <c r="A8" s="35">
        <v>2.2</v>
      </c>
      <c r="B8" s="39" t="s">
        <v>48</v>
      </c>
      <c r="C8" s="35" t="s">
        <v>48</v>
      </c>
      <c r="D8" s="38">
        <v>100</v>
      </c>
      <c r="E8" s="40">
        <v>0</v>
      </c>
      <c r="F8" s="40" t="s">
        <v>48</v>
      </c>
      <c r="G8" s="38">
        <v>100</v>
      </c>
      <c r="H8" s="41">
        <v>1221.07</v>
      </c>
      <c r="I8" s="40">
        <f t="shared" si="0"/>
        <v>1221.07</v>
      </c>
      <c r="J8" s="47"/>
    </row>
    <row r="9" ht="40" customHeight="1" spans="1:10">
      <c r="A9" s="35" t="s">
        <v>31</v>
      </c>
      <c r="B9" s="39" t="s">
        <v>49</v>
      </c>
      <c r="C9" s="35">
        <v>3.1</v>
      </c>
      <c r="D9" s="38">
        <v>100</v>
      </c>
      <c r="E9" s="40" t="str">
        <f>E10</f>
        <v>633.53</v>
      </c>
      <c r="F9" s="42">
        <v>3.1</v>
      </c>
      <c r="G9" s="38">
        <v>100</v>
      </c>
      <c r="H9" s="41">
        <f>H10</f>
        <v>0</v>
      </c>
      <c r="I9" s="40">
        <f t="shared" si="0"/>
        <v>-633.53</v>
      </c>
      <c r="J9" s="46"/>
    </row>
    <row r="10" ht="40" customHeight="1" spans="1:10">
      <c r="A10" s="35">
        <v>3.1</v>
      </c>
      <c r="B10" s="39" t="s">
        <v>50</v>
      </c>
      <c r="C10" s="35" t="s">
        <v>50</v>
      </c>
      <c r="D10" s="38">
        <v>100</v>
      </c>
      <c r="E10" s="40" t="s">
        <v>366</v>
      </c>
      <c r="F10" s="42" t="s">
        <v>50</v>
      </c>
      <c r="G10" s="38">
        <v>100</v>
      </c>
      <c r="H10" s="41">
        <v>0</v>
      </c>
      <c r="I10" s="40">
        <f t="shared" si="0"/>
        <v>-633.53</v>
      </c>
      <c r="J10" s="46"/>
    </row>
    <row r="11" ht="40" customHeight="1" spans="1:10">
      <c r="A11" s="35">
        <v>4</v>
      </c>
      <c r="B11" s="39" t="s">
        <v>51</v>
      </c>
      <c r="C11" s="35" t="s">
        <v>52</v>
      </c>
      <c r="D11" s="35">
        <v>100</v>
      </c>
      <c r="E11" s="38">
        <f>E5+E6+E9</f>
        <v>79812.67</v>
      </c>
      <c r="F11" s="35" t="s">
        <v>52</v>
      </c>
      <c r="G11" s="35">
        <v>100</v>
      </c>
      <c r="H11" s="35">
        <f>H5+H6+H9</f>
        <v>23905.78</v>
      </c>
      <c r="I11" s="40">
        <f t="shared" si="0"/>
        <v>-55906.89</v>
      </c>
      <c r="J11" s="48"/>
    </row>
    <row r="12" ht="40" customHeight="1" spans="1:10">
      <c r="A12" s="35">
        <v>5</v>
      </c>
      <c r="B12" s="39" t="s">
        <v>53</v>
      </c>
      <c r="C12" s="35">
        <v>4</v>
      </c>
      <c r="D12" s="38">
        <v>9</v>
      </c>
      <c r="E12" s="40">
        <f>E11*D12%</f>
        <v>7183.14</v>
      </c>
      <c r="F12" s="43" t="s">
        <v>54</v>
      </c>
      <c r="G12" s="38">
        <v>9</v>
      </c>
      <c r="H12" s="40">
        <f>H11*G12%</f>
        <v>2151.52</v>
      </c>
      <c r="I12" s="40">
        <f t="shared" si="0"/>
        <v>-5031.62</v>
      </c>
      <c r="J12" s="48"/>
    </row>
    <row r="13" ht="40" customHeight="1" spans="1:10">
      <c r="A13" s="35">
        <v>6</v>
      </c>
      <c r="B13" s="39" t="s">
        <v>55</v>
      </c>
      <c r="C13" s="35" t="s">
        <v>56</v>
      </c>
      <c r="D13" s="38">
        <v>100</v>
      </c>
      <c r="E13" s="40">
        <f>E11+E12</f>
        <v>86995.81</v>
      </c>
      <c r="F13" s="40" t="s">
        <v>56</v>
      </c>
      <c r="G13" s="38">
        <v>100</v>
      </c>
      <c r="H13" s="40">
        <f>H11+H12</f>
        <v>26057.3</v>
      </c>
      <c r="I13" s="40">
        <f t="shared" si="0"/>
        <v>-60938.51</v>
      </c>
      <c r="J13" s="47"/>
    </row>
    <row r="14" spans="8:10">
      <c r="H14" s="44"/>
      <c r="J14" s="49"/>
    </row>
    <row r="15" spans="10:10">
      <c r="J15" s="49"/>
    </row>
    <row r="16" spans="10:10">
      <c r="J16" s="50"/>
    </row>
  </sheetData>
  <mergeCells count="8">
    <mergeCell ref="A1:J1"/>
    <mergeCell ref="A2:J2"/>
    <mergeCell ref="C3:E3"/>
    <mergeCell ref="F3:H3"/>
    <mergeCell ref="A3:A4"/>
    <mergeCell ref="B3:B4"/>
    <mergeCell ref="I3:I4"/>
    <mergeCell ref="J3:J4"/>
  </mergeCells>
  <printOptions horizontalCentered="1"/>
  <pageMargins left="0.393055555555556" right="0.393055555555556" top="0.590277777777778" bottom="0.979861111111111" header="0.507638888888889" footer="0.507638888888889"/>
  <pageSetup paperSize="9" firstPageNumber="2" orientation="landscape" useFirstPageNumber="1" horizont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O26"/>
  <sheetViews>
    <sheetView showGridLines="0" view="pageBreakPreview" zoomScaleNormal="85" zoomScaleSheetLayoutView="100" workbookViewId="0">
      <pane ySplit="4" topLeftCell="A26" activePane="bottomLeft" state="frozen"/>
      <selection/>
      <selection pane="bottomLeft" activeCell="E11" sqref="E11"/>
    </sheetView>
  </sheetViews>
  <sheetFormatPr defaultColWidth="7.71428571428571" defaultRowHeight="12"/>
  <cols>
    <col min="1" max="1" width="3.71428571428571" style="2" customWidth="1"/>
    <col min="2" max="3" width="15.7142857142857" style="2" customWidth="1"/>
    <col min="4" max="4" width="20.7142857142857" style="3" customWidth="1"/>
    <col min="5" max="5" width="5.71428571428571" style="4" customWidth="1"/>
    <col min="6" max="7" width="10.7142857142857" style="5" customWidth="1" outlineLevel="1"/>
    <col min="8" max="11" width="10.7142857142857" style="6" customWidth="1" outlineLevel="1"/>
    <col min="12" max="14" width="10.7142857142857" style="6" customWidth="1"/>
    <col min="15" max="15" width="3.71428571428571" style="2" customWidth="1"/>
    <col min="16" max="16284" width="7.71428571428571" style="2"/>
  </cols>
  <sheetData>
    <row r="1" s="1" customFormat="1" ht="30" customHeight="1" spans="1:15">
      <c r="A1" s="7" t="s">
        <v>57</v>
      </c>
      <c r="B1" s="7"/>
      <c r="C1" s="7"/>
      <c r="D1" s="8"/>
      <c r="E1" s="7"/>
      <c r="F1" s="9"/>
      <c r="G1" s="9"/>
      <c r="H1" s="10"/>
      <c r="I1" s="10"/>
      <c r="J1" s="10"/>
      <c r="K1" s="7"/>
      <c r="L1" s="10"/>
      <c r="M1" s="10"/>
      <c r="N1" s="7"/>
      <c r="O1" s="2"/>
    </row>
    <row r="2" s="1" customFormat="1" ht="24" customHeight="1" spans="1:15">
      <c r="A2" s="11" t="str">
        <f>'汇总对比表-土建部分'!A2</f>
        <v>工程名称：佛山市三水区白坭镇西岸电排站重建工程-高低压线路迁改-建筑工程</v>
      </c>
      <c r="B2" s="11"/>
      <c r="C2" s="11"/>
      <c r="D2" s="11"/>
      <c r="E2" s="11"/>
      <c r="F2" s="11"/>
      <c r="G2" s="11"/>
      <c r="H2" s="12"/>
      <c r="I2" s="11"/>
      <c r="J2" s="11"/>
      <c r="K2" s="11"/>
      <c r="L2" s="11"/>
      <c r="M2" s="11"/>
      <c r="N2" s="11"/>
      <c r="O2" s="11"/>
    </row>
    <row r="3" s="1" customFormat="1" ht="24" customHeight="1" spans="1:15">
      <c r="A3" s="13" t="s">
        <v>2</v>
      </c>
      <c r="B3" s="13" t="s">
        <v>58</v>
      </c>
      <c r="C3" s="13" t="s">
        <v>59</v>
      </c>
      <c r="D3" s="13" t="s">
        <v>60</v>
      </c>
      <c r="E3" s="13" t="s">
        <v>61</v>
      </c>
      <c r="F3" s="14" t="s">
        <v>62</v>
      </c>
      <c r="G3" s="14"/>
      <c r="H3" s="15"/>
      <c r="I3" s="15" t="s">
        <v>63</v>
      </c>
      <c r="J3" s="15"/>
      <c r="K3" s="15"/>
      <c r="L3" s="15" t="s">
        <v>64</v>
      </c>
      <c r="M3" s="15"/>
      <c r="N3" s="15"/>
      <c r="O3" s="15" t="s">
        <v>39</v>
      </c>
    </row>
    <row r="4" s="1" customFormat="1" ht="30" customHeight="1" spans="1:15">
      <c r="A4" s="13"/>
      <c r="B4" s="13"/>
      <c r="C4" s="13"/>
      <c r="D4" s="13"/>
      <c r="E4" s="13"/>
      <c r="F4" s="14" t="s">
        <v>4</v>
      </c>
      <c r="G4" s="14" t="s">
        <v>65</v>
      </c>
      <c r="H4" s="15" t="s">
        <v>6</v>
      </c>
      <c r="I4" s="15" t="s">
        <v>367</v>
      </c>
      <c r="J4" s="15" t="s">
        <v>368</v>
      </c>
      <c r="K4" s="15" t="s">
        <v>369</v>
      </c>
      <c r="L4" s="15" t="s">
        <v>4</v>
      </c>
      <c r="M4" s="15" t="s">
        <v>65</v>
      </c>
      <c r="N4" s="15" t="s">
        <v>369</v>
      </c>
      <c r="O4" s="15"/>
    </row>
    <row r="5" ht="16" customHeight="1" spans="1:15">
      <c r="A5" s="16" t="s">
        <v>280</v>
      </c>
      <c r="B5" s="16" t="s">
        <v>280</v>
      </c>
      <c r="C5" s="17" t="s">
        <v>68</v>
      </c>
      <c r="D5" s="17" t="s">
        <v>280</v>
      </c>
      <c r="E5" s="16" t="s">
        <v>280</v>
      </c>
      <c r="F5" s="18"/>
      <c r="G5" s="18"/>
      <c r="H5" s="19"/>
      <c r="I5" s="23"/>
      <c r="J5" s="19"/>
      <c r="K5" s="19"/>
      <c r="L5" s="19">
        <f t="shared" ref="L5:N5" si="0">SUM(L6:L22)</f>
        <v>77459.56</v>
      </c>
      <c r="M5" s="19">
        <f t="shared" si="0"/>
        <v>21986.06</v>
      </c>
      <c r="N5" s="19">
        <f t="shared" si="0"/>
        <v>-55473.5</v>
      </c>
      <c r="O5" s="24"/>
    </row>
    <row r="6" ht="16" customHeight="1" spans="1:15">
      <c r="A6" s="20">
        <v>1</v>
      </c>
      <c r="B6" s="21" t="s">
        <v>370</v>
      </c>
      <c r="C6" s="21" t="s">
        <v>371</v>
      </c>
      <c r="D6" s="21" t="s">
        <v>372</v>
      </c>
      <c r="E6" s="22" t="s">
        <v>324</v>
      </c>
      <c r="F6" s="18">
        <v>25</v>
      </c>
      <c r="G6" s="18">
        <v>25</v>
      </c>
      <c r="H6" s="19">
        <f>G6-F6</f>
        <v>0</v>
      </c>
      <c r="I6" s="23">
        <v>151.45</v>
      </c>
      <c r="J6" s="23">
        <v>2.26</v>
      </c>
      <c r="K6" s="19">
        <f>J6-I6</f>
        <v>-149.19</v>
      </c>
      <c r="L6" s="19">
        <f>F6*I6</f>
        <v>3786.25</v>
      </c>
      <c r="M6" s="19">
        <f>G6*J6</f>
        <v>56.5</v>
      </c>
      <c r="N6" s="19">
        <f>M6-L6</f>
        <v>-3729.75</v>
      </c>
      <c r="O6" s="24"/>
    </row>
    <row r="7" ht="32" customHeight="1" spans="1:15">
      <c r="A7" s="20">
        <v>2</v>
      </c>
      <c r="B7" s="21" t="s">
        <v>373</v>
      </c>
      <c r="C7" s="21" t="s">
        <v>374</v>
      </c>
      <c r="D7" s="21" t="s">
        <v>375</v>
      </c>
      <c r="E7" s="22" t="s">
        <v>324</v>
      </c>
      <c r="F7" s="18">
        <v>0</v>
      </c>
      <c r="G7" s="18">
        <v>14.85</v>
      </c>
      <c r="H7" s="19">
        <f t="shared" ref="H7:H27" si="1">G7-F7</f>
        <v>14.85</v>
      </c>
      <c r="I7" s="23">
        <v>0</v>
      </c>
      <c r="J7" s="23">
        <v>103.31</v>
      </c>
      <c r="K7" s="19">
        <f t="shared" ref="K7:K27" si="2">J7-I7</f>
        <v>103.31</v>
      </c>
      <c r="L7" s="19">
        <f t="shared" ref="L7:L27" si="3">F7*I7</f>
        <v>0</v>
      </c>
      <c r="M7" s="19">
        <f t="shared" ref="M7:M27" si="4">G7*J7</f>
        <v>1534.15</v>
      </c>
      <c r="N7" s="19">
        <f t="shared" ref="N7:N27" si="5">M7-L7</f>
        <v>1534.15</v>
      </c>
      <c r="O7" s="24"/>
    </row>
    <row r="8" ht="16" customHeight="1" spans="1:15">
      <c r="A8" s="20">
        <v>3</v>
      </c>
      <c r="B8" s="21" t="s">
        <v>376</v>
      </c>
      <c r="C8" s="21" t="s">
        <v>377</v>
      </c>
      <c r="D8" s="21" t="s">
        <v>378</v>
      </c>
      <c r="E8" s="22" t="s">
        <v>284</v>
      </c>
      <c r="F8" s="18">
        <v>1</v>
      </c>
      <c r="G8" s="18">
        <v>0</v>
      </c>
      <c r="H8" s="19">
        <f t="shared" si="1"/>
        <v>-1</v>
      </c>
      <c r="I8" s="25">
        <v>26505.72</v>
      </c>
      <c r="J8" s="23">
        <v>0</v>
      </c>
      <c r="K8" s="19">
        <f t="shared" si="2"/>
        <v>-26505.72</v>
      </c>
      <c r="L8" s="19">
        <f t="shared" si="3"/>
        <v>26505.72</v>
      </c>
      <c r="M8" s="19">
        <f t="shared" si="4"/>
        <v>0</v>
      </c>
      <c r="N8" s="19">
        <f t="shared" si="5"/>
        <v>-26505.72</v>
      </c>
      <c r="O8" s="24"/>
    </row>
    <row r="9" ht="32" customHeight="1" spans="1:15">
      <c r="A9" s="20">
        <v>4</v>
      </c>
      <c r="B9" s="21" t="s">
        <v>379</v>
      </c>
      <c r="C9" s="21" t="s">
        <v>380</v>
      </c>
      <c r="D9" s="21" t="s">
        <v>381</v>
      </c>
      <c r="E9" s="22" t="s">
        <v>116</v>
      </c>
      <c r="F9" s="18">
        <v>0</v>
      </c>
      <c r="G9" s="18">
        <v>1.49</v>
      </c>
      <c r="H9" s="19">
        <f t="shared" si="1"/>
        <v>1.49</v>
      </c>
      <c r="I9" s="18">
        <v>0</v>
      </c>
      <c r="J9" s="23">
        <v>269.6</v>
      </c>
      <c r="K9" s="19">
        <f t="shared" si="2"/>
        <v>269.6</v>
      </c>
      <c r="L9" s="19">
        <f t="shared" si="3"/>
        <v>0</v>
      </c>
      <c r="M9" s="19">
        <f t="shared" si="4"/>
        <v>401.7</v>
      </c>
      <c r="N9" s="19">
        <f t="shared" si="5"/>
        <v>401.7</v>
      </c>
      <c r="O9" s="24"/>
    </row>
    <row r="10" s="2" customFormat="1" ht="80" customHeight="1" spans="1:15">
      <c r="A10" s="20">
        <v>5</v>
      </c>
      <c r="B10" s="21" t="s">
        <v>382</v>
      </c>
      <c r="C10" s="21" t="s">
        <v>383</v>
      </c>
      <c r="D10" s="21" t="s">
        <v>384</v>
      </c>
      <c r="E10" s="22" t="s">
        <v>116</v>
      </c>
      <c r="F10" s="18">
        <v>0</v>
      </c>
      <c r="G10" s="18">
        <v>1.26</v>
      </c>
      <c r="H10" s="19">
        <f t="shared" si="1"/>
        <v>1.26</v>
      </c>
      <c r="I10" s="18">
        <v>0</v>
      </c>
      <c r="J10" s="23">
        <v>844.4</v>
      </c>
      <c r="K10" s="19">
        <f t="shared" si="2"/>
        <v>844.4</v>
      </c>
      <c r="L10" s="19">
        <f t="shared" si="3"/>
        <v>0</v>
      </c>
      <c r="M10" s="19">
        <f t="shared" si="4"/>
        <v>1063.94</v>
      </c>
      <c r="N10" s="19">
        <f t="shared" si="5"/>
        <v>1063.94</v>
      </c>
      <c r="O10" s="24"/>
    </row>
    <row r="11" ht="48" customHeight="1" spans="1:15">
      <c r="A11" s="20">
        <v>6</v>
      </c>
      <c r="B11" s="21" t="s">
        <v>385</v>
      </c>
      <c r="C11" s="21" t="s">
        <v>386</v>
      </c>
      <c r="D11" s="21" t="s">
        <v>387</v>
      </c>
      <c r="E11" s="22" t="s">
        <v>116</v>
      </c>
      <c r="F11" s="18">
        <v>0</v>
      </c>
      <c r="G11" s="18">
        <v>2.8</v>
      </c>
      <c r="H11" s="19">
        <f t="shared" si="1"/>
        <v>2.8</v>
      </c>
      <c r="I11" s="18">
        <v>0</v>
      </c>
      <c r="J11" s="23">
        <v>579.63</v>
      </c>
      <c r="K11" s="19">
        <f t="shared" si="2"/>
        <v>579.63</v>
      </c>
      <c r="L11" s="19">
        <f t="shared" si="3"/>
        <v>0</v>
      </c>
      <c r="M11" s="19">
        <f t="shared" si="4"/>
        <v>1622.96</v>
      </c>
      <c r="N11" s="19">
        <f t="shared" si="5"/>
        <v>1622.96</v>
      </c>
      <c r="O11" s="24"/>
    </row>
    <row r="12" ht="80" customHeight="1" spans="1:15">
      <c r="A12" s="20">
        <v>7</v>
      </c>
      <c r="B12" s="21" t="s">
        <v>388</v>
      </c>
      <c r="C12" s="21" t="s">
        <v>389</v>
      </c>
      <c r="D12" s="21" t="s">
        <v>390</v>
      </c>
      <c r="E12" s="22" t="s">
        <v>116</v>
      </c>
      <c r="F12" s="18">
        <v>0</v>
      </c>
      <c r="G12" s="18">
        <v>1.63</v>
      </c>
      <c r="H12" s="19">
        <f t="shared" si="1"/>
        <v>1.63</v>
      </c>
      <c r="I12" s="18">
        <v>0</v>
      </c>
      <c r="J12" s="23">
        <v>761.91</v>
      </c>
      <c r="K12" s="19">
        <f t="shared" si="2"/>
        <v>761.91</v>
      </c>
      <c r="L12" s="19">
        <f t="shared" si="3"/>
        <v>0</v>
      </c>
      <c r="M12" s="19">
        <f t="shared" si="4"/>
        <v>1241.91</v>
      </c>
      <c r="N12" s="19">
        <f t="shared" si="5"/>
        <v>1241.91</v>
      </c>
      <c r="O12" s="24"/>
    </row>
    <row r="13" ht="16" customHeight="1" spans="1:15">
      <c r="A13" s="20">
        <v>8</v>
      </c>
      <c r="B13" s="21" t="s">
        <v>113</v>
      </c>
      <c r="C13" s="21" t="s">
        <v>295</v>
      </c>
      <c r="D13" s="21" t="s">
        <v>391</v>
      </c>
      <c r="E13" s="22" t="s">
        <v>116</v>
      </c>
      <c r="F13" s="18">
        <v>0</v>
      </c>
      <c r="G13" s="18">
        <v>8.5</v>
      </c>
      <c r="H13" s="19">
        <f t="shared" si="1"/>
        <v>8.5</v>
      </c>
      <c r="I13" s="18">
        <v>0</v>
      </c>
      <c r="J13" s="23">
        <v>35.56</v>
      </c>
      <c r="K13" s="19">
        <f t="shared" si="2"/>
        <v>35.56</v>
      </c>
      <c r="L13" s="19">
        <f t="shared" si="3"/>
        <v>0</v>
      </c>
      <c r="M13" s="19">
        <f t="shared" si="4"/>
        <v>302.26</v>
      </c>
      <c r="N13" s="19">
        <f t="shared" si="5"/>
        <v>302.26</v>
      </c>
      <c r="O13" s="24"/>
    </row>
    <row r="14" ht="48" customHeight="1" spans="1:15">
      <c r="A14" s="20">
        <v>9</v>
      </c>
      <c r="B14" s="21" t="s">
        <v>392</v>
      </c>
      <c r="C14" s="21" t="s">
        <v>380</v>
      </c>
      <c r="D14" s="21" t="s">
        <v>393</v>
      </c>
      <c r="E14" s="22" t="s">
        <v>116</v>
      </c>
      <c r="F14" s="18">
        <v>0</v>
      </c>
      <c r="G14" s="18">
        <v>1.4</v>
      </c>
      <c r="H14" s="19">
        <f t="shared" si="1"/>
        <v>1.4</v>
      </c>
      <c r="I14" s="18">
        <v>0</v>
      </c>
      <c r="J14" s="23">
        <v>639.19</v>
      </c>
      <c r="K14" s="19">
        <f t="shared" si="2"/>
        <v>639.19</v>
      </c>
      <c r="L14" s="19">
        <f t="shared" si="3"/>
        <v>0</v>
      </c>
      <c r="M14" s="19">
        <f t="shared" si="4"/>
        <v>894.87</v>
      </c>
      <c r="N14" s="19">
        <f t="shared" si="5"/>
        <v>894.87</v>
      </c>
      <c r="O14" s="24"/>
    </row>
    <row r="15" ht="64" customHeight="1" spans="1:15">
      <c r="A15" s="20">
        <v>10</v>
      </c>
      <c r="B15" s="21" t="s">
        <v>394</v>
      </c>
      <c r="C15" s="21" t="s">
        <v>395</v>
      </c>
      <c r="D15" s="21" t="s">
        <v>396</v>
      </c>
      <c r="E15" s="22" t="s">
        <v>324</v>
      </c>
      <c r="F15" s="18">
        <v>0</v>
      </c>
      <c r="G15" s="18">
        <v>6.71</v>
      </c>
      <c r="H15" s="19">
        <f t="shared" si="1"/>
        <v>6.71</v>
      </c>
      <c r="I15" s="18">
        <v>0</v>
      </c>
      <c r="J15" s="23">
        <v>22.71</v>
      </c>
      <c r="K15" s="19">
        <f t="shared" si="2"/>
        <v>22.71</v>
      </c>
      <c r="L15" s="19">
        <f t="shared" si="3"/>
        <v>0</v>
      </c>
      <c r="M15" s="19">
        <f t="shared" si="4"/>
        <v>152.38</v>
      </c>
      <c r="N15" s="19">
        <f t="shared" si="5"/>
        <v>152.38</v>
      </c>
      <c r="O15" s="24"/>
    </row>
    <row r="16" ht="64" customHeight="1" spans="1:15">
      <c r="A16" s="20">
        <v>11</v>
      </c>
      <c r="B16" s="21" t="s">
        <v>397</v>
      </c>
      <c r="C16" s="21" t="s">
        <v>398</v>
      </c>
      <c r="D16" s="21" t="s">
        <v>399</v>
      </c>
      <c r="E16" s="22" t="s">
        <v>116</v>
      </c>
      <c r="F16" s="18">
        <v>0</v>
      </c>
      <c r="G16" s="18">
        <v>1.73</v>
      </c>
      <c r="H16" s="19">
        <f t="shared" si="1"/>
        <v>1.73</v>
      </c>
      <c r="I16" s="18">
        <v>0</v>
      </c>
      <c r="J16" s="23">
        <v>1218.4</v>
      </c>
      <c r="K16" s="19">
        <f t="shared" si="2"/>
        <v>1218.4</v>
      </c>
      <c r="L16" s="19">
        <f t="shared" si="3"/>
        <v>0</v>
      </c>
      <c r="M16" s="19">
        <f t="shared" si="4"/>
        <v>2107.83</v>
      </c>
      <c r="N16" s="19">
        <f t="shared" si="5"/>
        <v>2107.83</v>
      </c>
      <c r="O16" s="24"/>
    </row>
    <row r="17" ht="32" customHeight="1" spans="1:15">
      <c r="A17" s="20">
        <v>12</v>
      </c>
      <c r="B17" s="21" t="s">
        <v>400</v>
      </c>
      <c r="C17" s="21" t="s">
        <v>401</v>
      </c>
      <c r="D17" s="21" t="s">
        <v>402</v>
      </c>
      <c r="E17" s="22" t="s">
        <v>403</v>
      </c>
      <c r="F17" s="18">
        <v>0</v>
      </c>
      <c r="G17" s="18">
        <v>0.08</v>
      </c>
      <c r="H17" s="19">
        <f t="shared" si="1"/>
        <v>0.08</v>
      </c>
      <c r="I17" s="18">
        <v>0</v>
      </c>
      <c r="J17" s="23">
        <v>8580.06</v>
      </c>
      <c r="K17" s="19">
        <f t="shared" si="2"/>
        <v>8580.06</v>
      </c>
      <c r="L17" s="19">
        <f t="shared" si="3"/>
        <v>0</v>
      </c>
      <c r="M17" s="19">
        <f t="shared" si="4"/>
        <v>686.4</v>
      </c>
      <c r="N17" s="19">
        <f t="shared" si="5"/>
        <v>686.4</v>
      </c>
      <c r="O17" s="24"/>
    </row>
    <row r="18" ht="32" customHeight="1" spans="1:15">
      <c r="A18" s="20">
        <v>13</v>
      </c>
      <c r="B18" s="21" t="s">
        <v>404</v>
      </c>
      <c r="C18" s="21" t="s">
        <v>405</v>
      </c>
      <c r="D18" s="21" t="s">
        <v>406</v>
      </c>
      <c r="E18" s="22" t="s">
        <v>72</v>
      </c>
      <c r="F18" s="18">
        <v>0</v>
      </c>
      <c r="G18" s="18">
        <v>0.8</v>
      </c>
      <c r="H18" s="19">
        <f t="shared" si="1"/>
        <v>0.8</v>
      </c>
      <c r="I18" s="18">
        <v>0</v>
      </c>
      <c r="J18" s="23">
        <v>58.06</v>
      </c>
      <c r="K18" s="19">
        <f t="shared" si="2"/>
        <v>58.06</v>
      </c>
      <c r="L18" s="19">
        <f t="shared" si="3"/>
        <v>0</v>
      </c>
      <c r="M18" s="19">
        <f t="shared" si="4"/>
        <v>46.45</v>
      </c>
      <c r="N18" s="19">
        <f t="shared" si="5"/>
        <v>46.45</v>
      </c>
      <c r="O18" s="24"/>
    </row>
    <row r="19" ht="32" customHeight="1" spans="1:15">
      <c r="A19" s="20">
        <v>14</v>
      </c>
      <c r="B19" s="21" t="s">
        <v>407</v>
      </c>
      <c r="C19" s="21" t="s">
        <v>408</v>
      </c>
      <c r="D19" s="21" t="s">
        <v>409</v>
      </c>
      <c r="E19" s="22" t="s">
        <v>403</v>
      </c>
      <c r="F19" s="18">
        <v>0</v>
      </c>
      <c r="G19" s="18">
        <v>0.18</v>
      </c>
      <c r="H19" s="19">
        <f t="shared" si="1"/>
        <v>0.18</v>
      </c>
      <c r="I19" s="18">
        <v>0</v>
      </c>
      <c r="J19" s="23">
        <v>501.15</v>
      </c>
      <c r="K19" s="19">
        <f t="shared" si="2"/>
        <v>501.15</v>
      </c>
      <c r="L19" s="19">
        <f t="shared" si="3"/>
        <v>0</v>
      </c>
      <c r="M19" s="19">
        <f t="shared" si="4"/>
        <v>90.21</v>
      </c>
      <c r="N19" s="19">
        <f t="shared" si="5"/>
        <v>90.21</v>
      </c>
      <c r="O19" s="24"/>
    </row>
    <row r="20" ht="32" customHeight="1" spans="1:15">
      <c r="A20" s="20">
        <v>15</v>
      </c>
      <c r="B20" s="21" t="s">
        <v>410</v>
      </c>
      <c r="C20" s="21" t="s">
        <v>408</v>
      </c>
      <c r="D20" s="21" t="s">
        <v>411</v>
      </c>
      <c r="E20" s="22" t="s">
        <v>403</v>
      </c>
      <c r="F20" s="18">
        <v>0</v>
      </c>
      <c r="G20" s="18">
        <v>0.33</v>
      </c>
      <c r="H20" s="19">
        <f t="shared" si="1"/>
        <v>0.33</v>
      </c>
      <c r="I20" s="18">
        <v>0</v>
      </c>
      <c r="J20" s="23">
        <v>1502</v>
      </c>
      <c r="K20" s="19">
        <f t="shared" si="2"/>
        <v>1502</v>
      </c>
      <c r="L20" s="19">
        <f t="shared" si="3"/>
        <v>0</v>
      </c>
      <c r="M20" s="19">
        <f t="shared" si="4"/>
        <v>495.66</v>
      </c>
      <c r="N20" s="19">
        <f t="shared" si="5"/>
        <v>495.66</v>
      </c>
      <c r="O20" s="24"/>
    </row>
    <row r="21" ht="112" customHeight="1" spans="1:15">
      <c r="A21" s="20">
        <v>16</v>
      </c>
      <c r="B21" s="21" t="s">
        <v>412</v>
      </c>
      <c r="C21" s="21" t="s">
        <v>413</v>
      </c>
      <c r="D21" s="21" t="s">
        <v>414</v>
      </c>
      <c r="E21" s="22" t="s">
        <v>324</v>
      </c>
      <c r="F21" s="18">
        <v>34.3</v>
      </c>
      <c r="G21" s="18">
        <v>39.56</v>
      </c>
      <c r="H21" s="19">
        <f t="shared" si="1"/>
        <v>5.26</v>
      </c>
      <c r="I21" s="23">
        <v>1071.66</v>
      </c>
      <c r="J21" s="23">
        <v>164.24</v>
      </c>
      <c r="K21" s="19">
        <f t="shared" si="2"/>
        <v>-907.42</v>
      </c>
      <c r="L21" s="19">
        <f t="shared" si="3"/>
        <v>36757.94</v>
      </c>
      <c r="M21" s="19">
        <f t="shared" si="4"/>
        <v>6497.33</v>
      </c>
      <c r="N21" s="19">
        <f t="shared" si="5"/>
        <v>-30260.61</v>
      </c>
      <c r="O21" s="24"/>
    </row>
    <row r="22" ht="80" customHeight="1" spans="1:15">
      <c r="A22" s="20">
        <v>17</v>
      </c>
      <c r="B22" s="21" t="s">
        <v>123</v>
      </c>
      <c r="C22" s="21" t="s">
        <v>415</v>
      </c>
      <c r="D22" s="21" t="s">
        <v>416</v>
      </c>
      <c r="E22" s="22" t="s">
        <v>139</v>
      </c>
      <c r="F22" s="18">
        <v>1</v>
      </c>
      <c r="G22" s="18">
        <v>1</v>
      </c>
      <c r="H22" s="19">
        <f t="shared" si="1"/>
        <v>0</v>
      </c>
      <c r="I22" s="23">
        <v>10409.65</v>
      </c>
      <c r="J22" s="23">
        <v>4791.51</v>
      </c>
      <c r="K22" s="19">
        <f t="shared" si="2"/>
        <v>-5618.14</v>
      </c>
      <c r="L22" s="19">
        <f t="shared" si="3"/>
        <v>10409.65</v>
      </c>
      <c r="M22" s="19">
        <f t="shared" si="4"/>
        <v>4791.51</v>
      </c>
      <c r="N22" s="19">
        <f t="shared" si="5"/>
        <v>-5618.14</v>
      </c>
      <c r="O22" s="24"/>
    </row>
    <row r="23" ht="16" customHeight="1" spans="1:15">
      <c r="A23" s="20"/>
      <c r="B23" s="21"/>
      <c r="C23" s="21" t="s">
        <v>270</v>
      </c>
      <c r="D23" s="21"/>
      <c r="E23" s="21"/>
      <c r="F23" s="18"/>
      <c r="G23" s="18">
        <v>0</v>
      </c>
      <c r="H23" s="19"/>
      <c r="I23" s="23"/>
      <c r="J23" s="23">
        <v>0</v>
      </c>
      <c r="K23" s="19"/>
      <c r="L23" s="19"/>
      <c r="M23" s="19"/>
      <c r="N23" s="19"/>
      <c r="O23" s="24"/>
    </row>
    <row r="24" ht="16" customHeight="1" spans="1:15">
      <c r="A24" s="20">
        <v>18</v>
      </c>
      <c r="B24" s="21" t="s">
        <v>417</v>
      </c>
      <c r="C24" s="21" t="s">
        <v>418</v>
      </c>
      <c r="D24" s="21"/>
      <c r="E24" s="22" t="s">
        <v>324</v>
      </c>
      <c r="F24" s="18">
        <v>0</v>
      </c>
      <c r="G24" s="18">
        <v>2.63</v>
      </c>
      <c r="H24" s="19">
        <f t="shared" si="1"/>
        <v>2.63</v>
      </c>
      <c r="I24" s="23">
        <v>0</v>
      </c>
      <c r="J24" s="23">
        <v>29.22</v>
      </c>
      <c r="K24" s="19">
        <f t="shared" si="2"/>
        <v>29.22</v>
      </c>
      <c r="L24" s="19">
        <f t="shared" si="3"/>
        <v>0</v>
      </c>
      <c r="M24" s="19">
        <f t="shared" si="4"/>
        <v>76.85</v>
      </c>
      <c r="N24" s="19">
        <f t="shared" si="5"/>
        <v>76.85</v>
      </c>
      <c r="O24" s="24"/>
    </row>
    <row r="25" ht="16" customHeight="1" spans="1:15">
      <c r="A25" s="20">
        <v>19</v>
      </c>
      <c r="B25" s="21" t="s">
        <v>419</v>
      </c>
      <c r="C25" s="21" t="s">
        <v>418</v>
      </c>
      <c r="D25" s="21"/>
      <c r="E25" s="22" t="s">
        <v>324</v>
      </c>
      <c r="F25" s="18">
        <v>0</v>
      </c>
      <c r="G25" s="18">
        <v>0.63</v>
      </c>
      <c r="H25" s="19">
        <f t="shared" si="1"/>
        <v>0.63</v>
      </c>
      <c r="I25" s="23">
        <v>0</v>
      </c>
      <c r="J25" s="23">
        <v>46.8</v>
      </c>
      <c r="K25" s="19">
        <f t="shared" si="2"/>
        <v>46.8</v>
      </c>
      <c r="L25" s="19">
        <f t="shared" si="3"/>
        <v>0</v>
      </c>
      <c r="M25" s="19">
        <f t="shared" si="4"/>
        <v>29.48</v>
      </c>
      <c r="N25" s="19">
        <f t="shared" si="5"/>
        <v>29.48</v>
      </c>
      <c r="O25" s="24"/>
    </row>
    <row r="26" ht="16" customHeight="1" spans="1:15">
      <c r="A26" s="20">
        <v>20</v>
      </c>
      <c r="B26" s="21" t="s">
        <v>420</v>
      </c>
      <c r="C26" s="21" t="s">
        <v>421</v>
      </c>
      <c r="D26" s="21"/>
      <c r="E26" s="22" t="s">
        <v>324</v>
      </c>
      <c r="F26" s="18">
        <v>0</v>
      </c>
      <c r="G26" s="18">
        <v>13.45</v>
      </c>
      <c r="H26" s="19">
        <f t="shared" si="1"/>
        <v>13.45</v>
      </c>
      <c r="I26" s="23">
        <v>0</v>
      </c>
      <c r="J26" s="23">
        <v>82.88</v>
      </c>
      <c r="K26" s="19">
        <f t="shared" si="2"/>
        <v>82.88</v>
      </c>
      <c r="L26" s="19">
        <f t="shared" si="3"/>
        <v>0</v>
      </c>
      <c r="M26" s="19">
        <f t="shared" si="4"/>
        <v>1114.74</v>
      </c>
      <c r="N26" s="19">
        <f t="shared" si="5"/>
        <v>1114.74</v>
      </c>
      <c r="O26" s="24"/>
    </row>
  </sheetData>
  <mergeCells count="11">
    <mergeCell ref="A1:N1"/>
    <mergeCell ref="A2:O2"/>
    <mergeCell ref="F3:H3"/>
    <mergeCell ref="I3:K3"/>
    <mergeCell ref="L3:N3"/>
    <mergeCell ref="A3:A4"/>
    <mergeCell ref="B3:B4"/>
    <mergeCell ref="C3:C4"/>
    <mergeCell ref="D3:D4"/>
    <mergeCell ref="E3:E4"/>
    <mergeCell ref="O3:O4"/>
  </mergeCells>
  <printOptions horizontalCentered="1"/>
  <pageMargins left="0.118055555555556" right="0.118055555555556" top="0.590277777777778" bottom="0.66875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汇总对比表-整个项目</vt:lpstr>
      <vt:lpstr>工程建设其它费计算表</vt:lpstr>
      <vt:lpstr>汇总对比表-安装部分</vt:lpstr>
      <vt:lpstr>分部分项对比表-安装部分</vt:lpstr>
      <vt:lpstr>汇总对比表-市政部分</vt:lpstr>
      <vt:lpstr>分部分项对比表-市政部分</vt:lpstr>
      <vt:lpstr>汇总对比表-土建部分</vt:lpstr>
      <vt:lpstr>分部分项对比表-土建部分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2017-08-07T10:00:00Z</dcterms:created>
  <dcterms:modified xsi:type="dcterms:W3CDTF">2020-11-13T01:41:34Z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  <property fmtid="{D5CDD505-2E9C-101B-9397-08002B2CF9AE}" pid="3" name="KSOReadingLayout">
    <vt:bool>true</vt:bool>
  </property>
</Properties>
</file>